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tgabunia\Documents\DONORS\"/>
    </mc:Choice>
  </mc:AlternateContent>
  <bookViews>
    <workbookView xWindow="0" yWindow="0" windowWidth="20490" windowHeight="7650" activeTab="2"/>
  </bookViews>
  <sheets>
    <sheet name="Summary Sheet" sheetId="7" r:id="rId1"/>
    <sheet name="Servicecosts" sheetId="8" r:id="rId2"/>
    <sheet name="PPEs" sheetId="6" r:id="rId3"/>
    <sheet name="Lugar - testing" sheetId="1" r:id="rId4"/>
    <sheet name="PPE - reg.labs" sheetId="2" r:id="rId5"/>
    <sheet name="Testing - reg.labs" sheetId="3" r:id="rId6"/>
    <sheet name="Abkhazia - labs" sheetId="4" r:id="rId7"/>
    <sheet name="Abkhazia - PPE" sheetId="5" r:id="rId8"/>
    <sheet name="Hospital equipment" sheetId="9" r:id="rId9"/>
    <sheet name="Equipmentforambulatories" sheetId="11" r:id="rId10"/>
  </sheets>
  <definedNames>
    <definedName name="_xlnm.Print_Area" localSheetId="9">Equipmentforambulatories!$A$1:$T$52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45" i="11" l="1"/>
  <c r="T46" i="11" s="1"/>
  <c r="T44" i="11"/>
  <c r="R44" i="11"/>
  <c r="T42" i="11"/>
  <c r="M42" i="11"/>
  <c r="J42" i="11"/>
  <c r="H42" i="11"/>
  <c r="T41" i="11"/>
  <c r="T43" i="11" s="1"/>
  <c r="M41" i="11"/>
  <c r="J41" i="11"/>
  <c r="H41" i="11"/>
  <c r="R40" i="11"/>
  <c r="T39" i="11"/>
  <c r="M39" i="11"/>
  <c r="H39" i="11"/>
  <c r="T38" i="11"/>
  <c r="M38" i="11"/>
  <c r="H38" i="11"/>
  <c r="T37" i="11"/>
  <c r="M37" i="11"/>
  <c r="J37" i="11"/>
  <c r="H37" i="11"/>
  <c r="T36" i="11"/>
  <c r="M36" i="11"/>
  <c r="H36" i="11"/>
  <c r="T35" i="11"/>
  <c r="M35" i="11"/>
  <c r="J35" i="11"/>
  <c r="H35" i="11"/>
  <c r="T34" i="11"/>
  <c r="M34" i="11"/>
  <c r="J34" i="11"/>
  <c r="T33" i="11"/>
  <c r="M33" i="11"/>
  <c r="J33" i="11"/>
  <c r="H33" i="11"/>
  <c r="T32" i="11"/>
  <c r="M32" i="11"/>
  <c r="J32" i="11"/>
  <c r="H32" i="11"/>
  <c r="T31" i="11"/>
  <c r="M31" i="11"/>
  <c r="J31" i="11"/>
  <c r="H31" i="11"/>
  <c r="T30" i="11"/>
  <c r="M30" i="11"/>
  <c r="J30" i="11"/>
  <c r="H30" i="11"/>
  <c r="T29" i="11"/>
  <c r="M29" i="11"/>
  <c r="J29" i="11"/>
  <c r="H29" i="11"/>
  <c r="T28" i="11"/>
  <c r="M28" i="11"/>
  <c r="J28" i="11"/>
  <c r="H28" i="11"/>
  <c r="T27" i="11"/>
  <c r="M27" i="11"/>
  <c r="J27" i="11"/>
  <c r="H27" i="11"/>
  <c r="T26" i="11"/>
  <c r="M26" i="11"/>
  <c r="J26" i="11"/>
  <c r="H26" i="11"/>
  <c r="T25" i="11"/>
  <c r="M25" i="11"/>
  <c r="J25" i="11"/>
  <c r="H25" i="11"/>
  <c r="T24" i="11"/>
  <c r="M24" i="11"/>
  <c r="J24" i="11"/>
  <c r="H24" i="11"/>
  <c r="T23" i="11"/>
  <c r="M23" i="11"/>
  <c r="H23" i="11"/>
  <c r="T22" i="11"/>
  <c r="M22" i="11"/>
  <c r="H22" i="11"/>
  <c r="T21" i="11"/>
  <c r="M21" i="11"/>
  <c r="J21" i="11"/>
  <c r="H21" i="11"/>
  <c r="T20" i="11"/>
  <c r="T40" i="11" s="1"/>
  <c r="M20" i="11"/>
  <c r="H20" i="11"/>
  <c r="T19" i="11"/>
  <c r="M19" i="11"/>
  <c r="J19" i="11"/>
  <c r="H19" i="11"/>
  <c r="T18" i="11"/>
  <c r="M18" i="11"/>
  <c r="J18" i="11"/>
  <c r="H18" i="11"/>
  <c r="T17" i="11"/>
  <c r="M17" i="11"/>
  <c r="J17" i="11"/>
  <c r="H17" i="11"/>
  <c r="T16" i="11"/>
  <c r="M16" i="11"/>
  <c r="J16" i="11"/>
  <c r="H16" i="11"/>
  <c r="T15" i="11"/>
  <c r="M15" i="11"/>
  <c r="J15" i="11"/>
  <c r="H15" i="11"/>
  <c r="R14" i="11"/>
  <c r="T13" i="11"/>
  <c r="M13" i="11"/>
  <c r="J13" i="11"/>
  <c r="H13" i="11"/>
  <c r="T12" i="11"/>
  <c r="M12" i="11"/>
  <c r="J12" i="11"/>
  <c r="H12" i="11"/>
  <c r="T11" i="11"/>
  <c r="M11" i="11"/>
  <c r="J11" i="11"/>
  <c r="H11" i="11"/>
  <c r="T10" i="11"/>
  <c r="M10" i="11"/>
  <c r="J10" i="11"/>
  <c r="H10" i="11"/>
  <c r="T9" i="11"/>
  <c r="M9" i="11"/>
  <c r="J9" i="11"/>
  <c r="H9" i="11"/>
  <c r="T8" i="11"/>
  <c r="M8" i="11"/>
  <c r="J8" i="11"/>
  <c r="H8" i="11"/>
  <c r="T7" i="11"/>
  <c r="T14" i="11" s="1"/>
  <c r="M7" i="11"/>
  <c r="J7" i="11"/>
  <c r="H7" i="11"/>
  <c r="R6" i="11"/>
  <c r="T5" i="11"/>
  <c r="O5" i="11"/>
  <c r="T4" i="11"/>
  <c r="T6" i="11" s="1"/>
  <c r="O4" i="11"/>
  <c r="T3" i="11"/>
  <c r="O3" i="11"/>
  <c r="S48" i="11" l="1"/>
  <c r="G8" i="7" l="1"/>
  <c r="G9" i="7"/>
  <c r="G10" i="7"/>
  <c r="E18" i="7"/>
  <c r="H18" i="7"/>
  <c r="G18" i="7" s="1"/>
  <c r="H19" i="7"/>
  <c r="H20" i="7"/>
  <c r="H21" i="7"/>
  <c r="G21" i="7" s="1"/>
  <c r="H22" i="7"/>
  <c r="H24" i="7"/>
  <c r="H3" i="7"/>
  <c r="H7" i="7"/>
  <c r="H11" i="7"/>
  <c r="H15" i="7"/>
  <c r="H25" i="7"/>
  <c r="G25" i="7" s="1"/>
  <c r="H26" i="7"/>
  <c r="H27" i="7"/>
  <c r="H28" i="7"/>
  <c r="G28" i="7" s="1"/>
  <c r="G12" i="7"/>
  <c r="G13" i="7"/>
  <c r="G16" i="7"/>
  <c r="G24" i="7"/>
  <c r="C23" i="7"/>
  <c r="G14" i="7"/>
  <c r="G19" i="7"/>
  <c r="G22" i="7"/>
  <c r="C16" i="8"/>
  <c r="F16" i="8" s="1"/>
  <c r="G16" i="8" s="1"/>
  <c r="C15" i="8"/>
  <c r="C14" i="8"/>
  <c r="E28" i="7"/>
  <c r="G12" i="8"/>
  <c r="F15" i="8"/>
  <c r="G15" i="8" s="1"/>
  <c r="F14" i="8"/>
  <c r="G14" i="8" s="1"/>
  <c r="C18" i="8"/>
  <c r="F18" i="8" s="1"/>
  <c r="G18" i="8" s="1"/>
  <c r="C17" i="8"/>
  <c r="F17" i="8" s="1"/>
  <c r="G17" i="8" s="1"/>
  <c r="E21" i="7"/>
  <c r="E22" i="7"/>
  <c r="E24" i="7"/>
  <c r="E25" i="7"/>
  <c r="B4" i="7"/>
  <c r="G20" i="8" l="1"/>
  <c r="C27" i="7" s="1"/>
  <c r="G27" i="7" s="1"/>
  <c r="C15" i="7"/>
  <c r="G15" i="7" s="1"/>
  <c r="H10" i="8"/>
  <c r="C26" i="7" l="1"/>
  <c r="G26" i="7" s="1"/>
  <c r="E27" i="7"/>
  <c r="D25" i="6"/>
  <c r="D24" i="6"/>
  <c r="D23" i="6"/>
  <c r="D22" i="6"/>
  <c r="D21" i="6"/>
  <c r="D20" i="6" l="1"/>
  <c r="D19" i="6"/>
  <c r="D17" i="6"/>
  <c r="J33" i="6" l="1"/>
  <c r="C4" i="7" s="1"/>
  <c r="F32" i="1"/>
  <c r="F7" i="2"/>
  <c r="F8" i="2"/>
  <c r="F9" i="2"/>
  <c r="F10" i="2"/>
  <c r="F11" i="2"/>
  <c r="F12" i="2"/>
  <c r="F13" i="2"/>
  <c r="F14" i="2"/>
  <c r="F15" i="2"/>
  <c r="F16" i="2"/>
  <c r="F17" i="2"/>
  <c r="F18" i="2"/>
  <c r="F19" i="2"/>
  <c r="F20" i="2"/>
  <c r="F21" i="2"/>
  <c r="F22" i="2"/>
  <c r="F23" i="2"/>
  <c r="F24" i="2"/>
  <c r="F25" i="2"/>
  <c r="F26" i="2"/>
  <c r="F27" i="2"/>
  <c r="F5" i="3"/>
  <c r="F6" i="3"/>
  <c r="F7" i="3"/>
  <c r="F8" i="3"/>
  <c r="F9" i="3"/>
  <c r="F10" i="3"/>
  <c r="F11" i="3"/>
  <c r="F12" i="3"/>
  <c r="F13" i="3"/>
  <c r="F14" i="3"/>
  <c r="F15" i="3"/>
  <c r="F16" i="3"/>
  <c r="F17" i="3"/>
  <c r="F18" i="3"/>
  <c r="F19" i="3"/>
  <c r="F20" i="3"/>
  <c r="F22" i="3"/>
  <c r="F6" i="4"/>
  <c r="F7" i="4"/>
  <c r="F8" i="4"/>
  <c r="F9" i="4"/>
  <c r="F10" i="4"/>
  <c r="F11" i="4"/>
  <c r="F12" i="4"/>
  <c r="F13" i="4"/>
  <c r="F14" i="4"/>
  <c r="F15" i="4"/>
  <c r="F16" i="4"/>
  <c r="F17" i="4"/>
  <c r="F18" i="4"/>
  <c r="F19" i="4"/>
  <c r="F20" i="4"/>
  <c r="F21" i="4"/>
  <c r="D18" i="6"/>
  <c r="D26" i="6"/>
  <c r="D27" i="6"/>
  <c r="D29" i="6"/>
  <c r="D30" i="6"/>
  <c r="D31" i="6"/>
  <c r="D32" i="6"/>
  <c r="D34" i="6"/>
  <c r="F18" i="6"/>
  <c r="F26" i="6"/>
  <c r="F27" i="6"/>
  <c r="F29" i="6"/>
  <c r="F30" i="6"/>
  <c r="F31" i="6"/>
  <c r="F32" i="6"/>
  <c r="F33" i="6"/>
  <c r="F34" i="6"/>
  <c r="D5" i="6"/>
  <c r="D6" i="6"/>
  <c r="D7" i="6"/>
  <c r="D8" i="6"/>
  <c r="D9" i="6"/>
  <c r="D10" i="6"/>
  <c r="D11" i="6"/>
  <c r="D12" i="6"/>
  <c r="D13" i="6"/>
  <c r="D14" i="6"/>
  <c r="D15" i="6"/>
  <c r="D16" i="6"/>
  <c r="D28" i="6"/>
  <c r="F5" i="6"/>
  <c r="F6" i="6"/>
  <c r="F7" i="6"/>
  <c r="F8" i="6"/>
  <c r="F9" i="6"/>
  <c r="F10" i="6"/>
  <c r="F11" i="6"/>
  <c r="F12" i="6"/>
  <c r="F13" i="6"/>
  <c r="F14" i="6"/>
  <c r="F15" i="6"/>
  <c r="F16" i="6"/>
  <c r="F28" i="6"/>
  <c r="C11" i="7"/>
  <c r="G11" i="7" s="1"/>
  <c r="C17" i="7"/>
  <c r="C20" i="7"/>
  <c r="H2" i="7"/>
  <c r="C7" i="7"/>
  <c r="G7" i="7" s="1"/>
  <c r="H27" i="5"/>
  <c r="F27" i="5"/>
  <c r="H26" i="5"/>
  <c r="F26" i="5"/>
  <c r="H25" i="5"/>
  <c r="F25" i="5"/>
  <c r="H24" i="5"/>
  <c r="F24" i="5"/>
  <c r="H23" i="5"/>
  <c r="F23" i="5"/>
  <c r="H22" i="5"/>
  <c r="F22" i="5"/>
  <c r="H21" i="5"/>
  <c r="F21" i="5"/>
  <c r="H20" i="5"/>
  <c r="F20" i="5"/>
  <c r="H19" i="5"/>
  <c r="F19" i="5"/>
  <c r="H18" i="5"/>
  <c r="F18" i="5"/>
  <c r="H17" i="5"/>
  <c r="F17" i="5"/>
  <c r="H16" i="5"/>
  <c r="F16" i="5"/>
  <c r="H15" i="5"/>
  <c r="F15" i="5"/>
  <c r="H14" i="5"/>
  <c r="F14" i="5"/>
  <c r="H13" i="5"/>
  <c r="F13" i="5"/>
  <c r="H12" i="5"/>
  <c r="F12" i="5"/>
  <c r="H11" i="5"/>
  <c r="F11" i="5"/>
  <c r="H10" i="5"/>
  <c r="F10" i="5"/>
  <c r="H9" i="5"/>
  <c r="F9" i="5"/>
  <c r="H8" i="5"/>
  <c r="F8" i="5"/>
  <c r="F29" i="5" s="1"/>
  <c r="H7" i="5"/>
  <c r="H5" i="5" s="1"/>
  <c r="F7" i="5"/>
  <c r="I5" i="5"/>
  <c r="H27" i="2"/>
  <c r="H26" i="2"/>
  <c r="H25" i="2"/>
  <c r="H24" i="2"/>
  <c r="H23" i="2"/>
  <c r="H22" i="2"/>
  <c r="H21" i="2"/>
  <c r="H20" i="2"/>
  <c r="H19" i="2"/>
  <c r="H18" i="2"/>
  <c r="H17" i="2"/>
  <c r="H16" i="2"/>
  <c r="H15" i="2"/>
  <c r="H14" i="2"/>
  <c r="H13" i="2"/>
  <c r="H12" i="2"/>
  <c r="H11" i="2"/>
  <c r="H10" i="2"/>
  <c r="H9" i="2"/>
  <c r="H8" i="2"/>
  <c r="H7" i="2"/>
  <c r="I5" i="2"/>
  <c r="H5" i="2" l="1"/>
  <c r="F23" i="4"/>
  <c r="J31" i="6"/>
  <c r="J34" i="6" s="1"/>
  <c r="F29" i="2"/>
  <c r="C5" i="7" s="1"/>
  <c r="G5" i="7" s="1"/>
  <c r="E4" i="7"/>
  <c r="G4" i="7"/>
  <c r="C6" i="7"/>
  <c r="G6" i="7" s="1"/>
  <c r="J32" i="6"/>
  <c r="K32" i="6"/>
  <c r="E7" i="7"/>
  <c r="E11" i="7"/>
  <c r="E15" i="7"/>
  <c r="K31" i="6"/>
  <c r="F36" i="6"/>
  <c r="D36" i="6"/>
  <c r="F38" i="6" s="1"/>
  <c r="E5" i="7" l="1"/>
  <c r="C3" i="7"/>
  <c r="G3" i="7" s="1"/>
  <c r="E3" i="7"/>
  <c r="C2" i="7"/>
  <c r="G2" i="7" s="1"/>
  <c r="G30" i="7" l="1"/>
  <c r="E2" i="7"/>
  <c r="E30" i="7" s="1"/>
  <c r="D30" i="7" s="1"/>
</calcChain>
</file>

<file path=xl/sharedStrings.xml><?xml version="1.0" encoding="utf-8"?>
<sst xmlns="http://schemas.openxmlformats.org/spreadsheetml/2006/main" count="653" uniqueCount="436">
  <si>
    <t>MagMax Core (100 rxn)</t>
  </si>
  <si>
    <t>MagMax Core (500 rxn)</t>
  </si>
  <si>
    <t>KingFisher Deepwell 96 Plate, V-bottom, polypropylene</t>
  </si>
  <si>
    <t>KingFisher 96 KF microplate (200μL)</t>
  </si>
  <si>
    <t>KingFisher 96 tip comb for DW magnets, 10 x 10 pcs/box</t>
  </si>
  <si>
    <t>Modular Wuhan CoV E-gene</t>
  </si>
  <si>
    <t>Modular Wuhan CoV RdRP-gene</t>
  </si>
  <si>
    <t xml:space="preserve">LightCycler® Multiplex RNA Virus Master </t>
  </si>
  <si>
    <t>200 nmol, nCoV Probe (HKU-ORF1b-nsp141P): 
5’-FAM-TAGTTGTGATGCWATCATGACTAG-TAMRA-3’</t>
  </si>
  <si>
    <t>200 nmol, nCoV Forward primer (HKU-ORF1b-nsp14F): 
5’-TGGGGYTTTACRGGTAACCT-3’</t>
  </si>
  <si>
    <t>200 nmol, nCoV Reverse primer (HKU- ORF1b-nsp14R)): 
5’-AACRCGCTTAACAAAGCACTC-3’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</si>
  <si>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</si>
  <si>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</si>
  <si>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</si>
  <si>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</si>
  <si>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QIAamp Viral RNA Mini Kit</t>
  </si>
  <si>
    <t xml:space="preserve">QIAGEN </t>
  </si>
  <si>
    <t>QIAamp Mini Collection Tubes</t>
  </si>
  <si>
    <t>AVL buffer for QIAamp Viral RNA Mini Kit</t>
  </si>
  <si>
    <t>AVE buffer QIAamp Viral RNA Mini Kit</t>
  </si>
  <si>
    <t>Roche</t>
  </si>
  <si>
    <t xml:space="preserve">A32700 </t>
  </si>
  <si>
    <t xml:space="preserve">A32702 </t>
  </si>
  <si>
    <t>Thermo</t>
  </si>
  <si>
    <t>THERMOFISHER</t>
  </si>
  <si>
    <t>Eurofins</t>
  </si>
  <si>
    <t>AB</t>
  </si>
  <si>
    <t>QIAGEN</t>
  </si>
  <si>
    <t>Thermo Scientific™ Matrix™ Pipette Tips (960 per case)</t>
  </si>
  <si>
    <t>Sample collection tubes with VTM and 2 plastic swab aplicators</t>
  </si>
  <si>
    <t>VIRAL RNA / DNA KIT</t>
  </si>
  <si>
    <t>E3592-02</t>
  </si>
  <si>
    <t>Roboklon</t>
  </si>
  <si>
    <t>any</t>
  </si>
  <si>
    <t>Molecular grade Ethanol, 500 ml bottle</t>
  </si>
  <si>
    <t>Total price in USD</t>
  </si>
  <si>
    <t>WHO Code</t>
  </si>
  <si>
    <t>Lab technician PPE kit elements</t>
  </si>
  <si>
    <t>Comments</t>
  </si>
  <si>
    <t>Qtity</t>
  </si>
  <si>
    <t>Unit Cost USD</t>
  </si>
  <si>
    <t>Total cost (USD)</t>
  </si>
  <si>
    <t>Estim. Unit Weight (kg)</t>
  </si>
  <si>
    <t>Estim. Total Weight (kg)</t>
  </si>
  <si>
    <t>Estim. Unit Volume (m3)</t>
  </si>
  <si>
    <t>YMEQGLASWS1--A1</t>
  </si>
  <si>
    <t>GOGGLES PROTECTIVE, wraparound, soft frame, indirect vent.</t>
  </si>
  <si>
    <t>PEXTALCO1G---A1</t>
  </si>
  <si>
    <t>ALCOHOL-BASED HAND RUB, gel, 100mL, bottle</t>
  </si>
  <si>
    <t>EWASBAGBR007-A1</t>
  </si>
  <si>
    <t>BAG BIOHAZARD, REFUSE, AUTOCLAVABLE, 30x50cm, yellow</t>
  </si>
  <si>
    <t>EWASYCHN5G1--A1</t>
  </si>
  <si>
    <t>CHLORINE NaDCC, 45-55%, gran., 1kg, pot</t>
  </si>
  <si>
    <t>CPPEGOWI3L---A1</t>
  </si>
  <si>
    <t>GOWN, AAMI level 3, non sterile, disp., size L</t>
  </si>
  <si>
    <t>CPPEGOWI3M---A1</t>
  </si>
  <si>
    <t>GOWN, AAMI level 3, non sterile, disp., size M</t>
  </si>
  <si>
    <t>CPPEGOWI3XL--A1</t>
  </si>
  <si>
    <t>GOWN, AAMI level 3, non sterile, disp., size XL</t>
  </si>
  <si>
    <t>CPPEGOWI3XXL-A1</t>
  </si>
  <si>
    <t>GOWN, AAMI level 3, non sterile, disp., size XXL</t>
  </si>
  <si>
    <t>CMSUGLEN1L1--A1</t>
  </si>
  <si>
    <t>GLOVE EXAMINATION, nitrile, pf, size L</t>
  </si>
  <si>
    <t>CMSUGLEN1M1--A1</t>
  </si>
  <si>
    <t>GLOVE EXAMINATION, nitrile, pf, size M</t>
  </si>
  <si>
    <t>CMSUGLEN1S1--A1</t>
  </si>
  <si>
    <t>GLOVE EXAMINATION, nitrile, pf, size S</t>
  </si>
  <si>
    <t>CMSUGLEN1XL--A1</t>
  </si>
  <si>
    <t>GLOVE EXAMINATION, nitrile, pf, size XL</t>
  </si>
  <si>
    <t>CPPEMASS2RL--A1</t>
  </si>
  <si>
    <t>MASK SURGICAL, type IIR, level 2, s.u, non sterile, earloop, size L</t>
  </si>
  <si>
    <t>CPPEMASS2RM--A1</t>
  </si>
  <si>
    <t>MASK SURGICAL, type IIR, level 2, s.u, non sterile, earloop, size M</t>
  </si>
  <si>
    <t>CPPEMASS2RS--A1</t>
  </si>
  <si>
    <t>MASK SURGICAL, type IIR, level 2, s.u, non sterile, earloop, size S</t>
  </si>
  <si>
    <t>CPPEMASPF205-A1</t>
  </si>
  <si>
    <t>RESPIRATOR, mask, FFP2/N95, type IIR, s.u., unvalved, noseclip</t>
  </si>
  <si>
    <t>CPPEFSHIED02-A1</t>
  </si>
  <si>
    <t>FACE SHIELD, clear plastic, disp.</t>
  </si>
  <si>
    <t>CMSUTHERI01--A1</t>
  </si>
  <si>
    <t>THERMOMETER, INFRARED, no contact, handheld</t>
  </si>
  <si>
    <t>CINSCONTC51--A1</t>
  </si>
  <si>
    <t>SAFETY BOX, needles/syringes, 5l, cardboard for incineration</t>
  </si>
  <si>
    <t>OPACUN62BS1--A1</t>
  </si>
  <si>
    <t>BOX, triple packaging, biological substance UN3373 +pouch</t>
  </si>
  <si>
    <t>OPACUN62IS1--A1</t>
  </si>
  <si>
    <t>BOX, triple packaging, infectious substance UN2814</t>
  </si>
  <si>
    <t>PPE for GEO regional laboratories - 200,000 samples</t>
  </si>
  <si>
    <t>Price units USD</t>
  </si>
  <si>
    <t>nCov-2019 PCR  detection kit (primer &amp; control probe)</t>
  </si>
  <si>
    <t>For 200000 reaction (200 kits x 100 test)</t>
  </si>
  <si>
    <t>SuperScript™ III One-Step qRT-PCR System with Platinum™ Taq DNA Polymerase or similar</t>
  </si>
  <si>
    <t>Tris (1 M), pH 8.0, RNase-free</t>
  </si>
  <si>
    <t>5000ml (100mlx50)</t>
  </si>
  <si>
    <t>RT-PCR Grade Water</t>
  </si>
  <si>
    <t>PCR Tubes, 0.2 ml (250) , QIAGEN or similar</t>
  </si>
  <si>
    <t>200000 tubes (250 tubesx 800 paks)</t>
  </si>
  <si>
    <t>VIRAL RNA EXTRACTION KIT (QIAamp)  for RNA preps kit (250 or 100 or 50 tests)</t>
  </si>
  <si>
    <t>For 200000 extraction</t>
  </si>
  <si>
    <t>20000 tubes (50 tubes x 400 rack)</t>
  </si>
  <si>
    <t>PIPETTE TIP FILTER (Pipetman diamond) , 10 - 100 ul, ster., box-960</t>
  </si>
  <si>
    <t>200000 tubes (500 tubes x 400 box)</t>
  </si>
  <si>
    <t>swab with breakpoint and VTM (3mls) for collection of nasopharyngeal specimens (Sigma MW950SENT  74.7 GBP)</t>
  </si>
  <si>
    <t>200000 swabs</t>
  </si>
  <si>
    <t>decontaminant - RNAse AwayTM Fisher Scientific; cat. #21-236-21</t>
  </si>
  <si>
    <t xml:space="preserve"> 100 tubes x 250 ml</t>
  </si>
  <si>
    <t>COVID19 PCR reagents and consumables for 200, 000 tests - GEO regional laboratories</t>
  </si>
  <si>
    <t>Total cost USD</t>
  </si>
  <si>
    <t xml:space="preserve">COVID19 PCR reagents and consumables - needs for NCDC Lugar Center for 20,000 tests </t>
  </si>
  <si>
    <t>Total:</t>
  </si>
  <si>
    <t>Quantities needed</t>
  </si>
  <si>
    <t>10000 tabs (50 tabs x 200 pack)</t>
  </si>
  <si>
    <t>400000 tips (1000 tips x 400 box)</t>
  </si>
  <si>
    <t>800000 tips (1000 tips x 800 box)</t>
  </si>
  <si>
    <t xml:space="preserve"> 400000 tubes  (500 tubes x 800 box)</t>
  </si>
  <si>
    <t>COVID19 PCR reagents and consumables for 20,000 tests - Abkhazia laboratories</t>
  </si>
  <si>
    <t>For 20000 extraction</t>
  </si>
  <si>
    <t>20000 swabs</t>
  </si>
  <si>
    <t xml:space="preserve"> 10 tubes x 250 ml</t>
  </si>
  <si>
    <t>5000ml (100mlx5)</t>
  </si>
  <si>
    <t>20000 tubes (250 tubes x 80 packs)</t>
  </si>
  <si>
    <t>20000 tubes (50 tubes x 40 rack)</t>
  </si>
  <si>
    <t>10000 tabs (50 tabs x 20 pack)</t>
  </si>
  <si>
    <t>40000 tips (1000 tips x 40 box)</t>
  </si>
  <si>
    <t>80000 tips (1000 tips x 80 box)</t>
  </si>
  <si>
    <t>20000 tubes (500 tubes x 40 box)</t>
  </si>
  <si>
    <t xml:space="preserve"> 40000 tubes  (500 tubes x 80 box)</t>
  </si>
  <si>
    <t>For 20000 reaction (20 kits x 100 test)</t>
  </si>
  <si>
    <t>PPE for Abkhazia regional laboratories - 20,000 samples</t>
  </si>
  <si>
    <r>
      <t xml:space="preserve">TUBE CENTRIFUGE, PP, 15 ml, sterile, screw cap, rack-50, case-500 </t>
    </r>
    <r>
      <rPr>
        <sz val="11"/>
        <color rgb="FFFF0000"/>
        <rFont val="Arial"/>
        <family val="2"/>
      </rPr>
      <t>Thermo</t>
    </r>
  </si>
  <si>
    <r>
      <t>DISINFECTANT VIRUCIDAL (Virkon) , 50 g, 5 l solution / tab, pack-50</t>
    </r>
    <r>
      <rPr>
        <sz val="11"/>
        <color rgb="FFFF0000"/>
        <rFont val="Arial"/>
        <family val="2"/>
      </rPr>
      <t>Park Scientific</t>
    </r>
  </si>
  <si>
    <r>
      <t>PIPETTE TIP FILTER (Pipetman diamond) , 0.1 - 10 ul, ster., box-960</t>
    </r>
    <r>
      <rPr>
        <sz val="11"/>
        <color rgb="FFFF0000"/>
        <rFont val="Arial"/>
        <family val="2"/>
      </rPr>
      <t>Gilson</t>
    </r>
  </si>
  <si>
    <r>
      <t>PIPETTE TIP FILTER (Pipetman diamond) , 20 - 200 ul, ster., box-960</t>
    </r>
    <r>
      <rPr>
        <sz val="11"/>
        <color rgb="FFFF0000"/>
        <rFont val="Arial"/>
        <family val="2"/>
      </rPr>
      <t>Gilson</t>
    </r>
  </si>
  <si>
    <r>
      <t>PIPETTE TIP FILTER (Top-Line) , 100 - 1000 ul, ster., box-960 </t>
    </r>
    <r>
      <rPr>
        <sz val="11"/>
        <color rgb="FFFF0000"/>
        <rFont val="Arial"/>
        <family val="2"/>
      </rPr>
      <t>Gilson</t>
    </r>
  </si>
  <si>
    <r>
      <t>TUBE CRYOGENIC, PP, 2ml, ster., self stand., ext. thread + cap, natural, box-500 </t>
    </r>
    <r>
      <rPr>
        <sz val="11"/>
        <color rgb="FFFF0000"/>
        <rFont val="Arial"/>
        <family val="2"/>
      </rPr>
      <t>Greiner</t>
    </r>
  </si>
  <si>
    <r>
      <t>CENTRIFUGE Tube, PP, 1.5 ml, non ster., PCR clean, flat cap, pack-500 </t>
    </r>
    <r>
      <rPr>
        <sz val="11"/>
        <color rgb="FFFF0000"/>
        <rFont val="Arial"/>
        <family val="2"/>
      </rPr>
      <t>VWR</t>
    </r>
  </si>
  <si>
    <t>COVID-19 DISEASE COMMODITIES NEEDS - GEORGIA AND ABKHAZIA (estimations based on the worst case outbreak scenario)</t>
  </si>
  <si>
    <t>Est. unit price (USD)</t>
  </si>
  <si>
    <t>No of units requested  - GEO</t>
  </si>
  <si>
    <t>Total cost per item - GEO</t>
  </si>
  <si>
    <t>No of units requested - ABK</t>
  </si>
  <si>
    <t>Total cost per item - ABK</t>
  </si>
  <si>
    <t>Gloves</t>
  </si>
  <si>
    <t>Gowns</t>
  </si>
  <si>
    <t>Goggles</t>
  </si>
  <si>
    <t>Surgical masks</t>
  </si>
  <si>
    <t xml:space="preserve">N95 respirator masks </t>
  </si>
  <si>
    <t>N95 mask fit test kit</t>
  </si>
  <si>
    <t>Antibacterial liquid soap (liters)</t>
  </si>
  <si>
    <t>Alcohol-based hand rub (70%, liters)</t>
  </si>
  <si>
    <t>Chlorine-based cleaning solution for surfaces</t>
  </si>
  <si>
    <t>Disposable paper tissue rolls</t>
  </si>
  <si>
    <t>Thermometers (standard)</t>
  </si>
  <si>
    <t xml:space="preserve">Infrared thermometers </t>
  </si>
  <si>
    <t>Patient ventilator, for critical care</t>
  </si>
  <si>
    <t>Extracorporeal membrane oxygenation machine</t>
  </si>
  <si>
    <t>Pulse oximeters</t>
  </si>
  <si>
    <t>Oxygen masks</t>
  </si>
  <si>
    <t>Portable HEPA filters, for negative pressure</t>
  </si>
  <si>
    <t>Test tubes with viral transport media</t>
  </si>
  <si>
    <t>Insulated transport boxes for moving lab material</t>
  </si>
  <si>
    <t>Hospital tents sets</t>
  </si>
  <si>
    <t>Waste bins</t>
  </si>
  <si>
    <t xml:space="preserve">Triple packaging boxes for international shipping of samples </t>
  </si>
  <si>
    <t>TOTAL COST:</t>
  </si>
  <si>
    <t>GRAND TOTAL:</t>
  </si>
  <si>
    <t xml:space="preserve">Equipment </t>
  </si>
  <si>
    <t>GEOGRIA</t>
  </si>
  <si>
    <t>TOTAL</t>
  </si>
  <si>
    <r>
      <t xml:space="preserve">TUBE CENTRIFUGE, PP, 15 ml, sterile, screw cap, rack-50, case-500 </t>
    </r>
    <r>
      <rPr>
        <sz val="9"/>
        <color rgb="FFFF0000"/>
        <rFont val="Arial"/>
        <family val="2"/>
      </rPr>
      <t>Thermo</t>
    </r>
  </si>
  <si>
    <r>
      <t>DISINFECTANT VIRUCIDAL (Virkon) , 50 g, 5 l solution / tab, pack-50</t>
    </r>
    <r>
      <rPr>
        <sz val="9"/>
        <color rgb="FFFF0000"/>
        <rFont val="Arial"/>
        <family val="2"/>
      </rPr>
      <t>Park Scientific</t>
    </r>
  </si>
  <si>
    <r>
      <t>PIPETTE TIP FILTER (Pipetman diamond) , 0.1 - 10 ul, ster., box-960</t>
    </r>
    <r>
      <rPr>
        <sz val="9"/>
        <color rgb="FFFF0000"/>
        <rFont val="Arial"/>
        <family val="2"/>
      </rPr>
      <t>Gilson</t>
    </r>
  </si>
  <si>
    <r>
      <t>PIPETTE TIP FILTER (Pipetman diamond) , 20 - 200 ul, ster., box-960</t>
    </r>
    <r>
      <rPr>
        <sz val="9"/>
        <color rgb="FFFF0000"/>
        <rFont val="Arial"/>
        <family val="2"/>
      </rPr>
      <t>Gilson</t>
    </r>
  </si>
  <si>
    <r>
      <t>PIPETTE TIP FILTER (Top-Line) , 100 - 1000 ul, ster., box-960 </t>
    </r>
    <r>
      <rPr>
        <sz val="9"/>
        <color rgb="FFFF0000"/>
        <rFont val="Arial"/>
        <family val="2"/>
      </rPr>
      <t>Gilson</t>
    </r>
  </si>
  <si>
    <r>
      <t>TUBE CRYOGENIC, PP, 2ml, ster., self stand., ext. thread + cap, natural, box-500 </t>
    </r>
    <r>
      <rPr>
        <sz val="9"/>
        <color rgb="FFFF0000"/>
        <rFont val="Arial"/>
        <family val="2"/>
      </rPr>
      <t>Greiner</t>
    </r>
  </si>
  <si>
    <r>
      <t>CENTRIFUGE Tube, PP, 1.5 ml, non ster., PCR clean, flat cap, pack-500 </t>
    </r>
    <r>
      <rPr>
        <sz val="9"/>
        <color rgb="FFFF0000"/>
        <rFont val="Arial"/>
        <family val="2"/>
      </rPr>
      <t>VWR</t>
    </r>
  </si>
  <si>
    <t>Budget Item</t>
  </si>
  <si>
    <t xml:space="preserve">Personal Protective Equipment </t>
  </si>
  <si>
    <t>Laboratory testing needs</t>
  </si>
  <si>
    <t xml:space="preserve">Hospital Infrustructure Strenghtening </t>
  </si>
  <si>
    <t>Procurement of a new building, its refurbishment, Hospital equipment and supplies for up to 200 beds</t>
  </si>
  <si>
    <t>Refurbishment, Hospital equipment and supplies for 350 beds</t>
  </si>
  <si>
    <t>Hospital equipment and supplies for 350 beds</t>
  </si>
  <si>
    <t>This is a newly built building. Investment is needed for Hospital equipment and supplies for 200 beds</t>
  </si>
  <si>
    <t>Hospital rehabilitation, equipment and supplies for 300 beds</t>
  </si>
  <si>
    <t>Procurment of new Building</t>
  </si>
  <si>
    <t xml:space="preserve">Refurbishment </t>
  </si>
  <si>
    <t>Equipment</t>
  </si>
  <si>
    <t>Republican Hospital in Adjara</t>
  </si>
  <si>
    <t>Consumable and other items</t>
  </si>
  <si>
    <t xml:space="preserve">Comments </t>
  </si>
  <si>
    <t xml:space="preserve">This includes ventilators and ECMO machines listed on PPE sheet. </t>
  </si>
  <si>
    <t>See Lugar-testing, PPE-reg. labs, Testing-reg.labs for details; For laboratory supplies the epidemiological forecasting tool for influenza was used in order to estimate the needs for the next 1-2 months. The tool does not allow forecasting beyond this time period, since the need of testing depends greatly on various factors that will vary with time. It is fully acknowledged that none of the methodologies are perfect and accurate considering the extremely short span of the novel coronavirus outbreak in the country.</t>
  </si>
  <si>
    <t>ICU equipment (ventilators and ECMO)</t>
  </si>
  <si>
    <t xml:space="preserve">See PPE sheet for details: IPC and ICU equipment needs the worst case scenario was used in order to estimate the number of masks, gowns, gloves and the similar that are needed by Georgia in order to respond to the outbreak until it ends (presumption of 50% of the population being infected, with 19% of these requiring hospitalization and 6% intensive care). </t>
  </si>
  <si>
    <t>Infectious Disease Hospital in Tbilisi</t>
  </si>
  <si>
    <t>Central Republican Hospital in Tbilisi</t>
  </si>
  <si>
    <t>Rukhi Hospital in Samegrelo</t>
  </si>
  <si>
    <t>Lisi Oncology Hospital in Tbilisi</t>
  </si>
  <si>
    <t>TOTAL Estimated amount</t>
  </si>
  <si>
    <t>Immediate investment needs in 2020</t>
  </si>
  <si>
    <t xml:space="preserve">% of estimated total need when applicable </t>
  </si>
  <si>
    <t>Mid term investment needs for strenghtening health systems capacity and providing needed supplies and securing emergency stocks in 2021</t>
  </si>
  <si>
    <t>ABK</t>
  </si>
  <si>
    <t xml:space="preserve">portable transport ventilator for adults pediatric and neonatal patients, aroved for use helicopters and airplanes </t>
  </si>
  <si>
    <t xml:space="preserve">Defibrilator with patient monitoring system for adults and pediatric peds </t>
  </si>
  <si>
    <t xml:space="preserve">ECG 12 lead </t>
  </si>
  <si>
    <t>ambulance car b type</t>
  </si>
  <si>
    <t>ambulance car c type (intensive care mobile unit)</t>
  </si>
  <si>
    <t>portable oxygen generation system (pogs)</t>
  </si>
  <si>
    <t>patient monitor for vital signs</t>
  </si>
  <si>
    <t>portable oxygen concentrator</t>
  </si>
  <si>
    <t>COVID კლინიკების კომპენსაცია</t>
  </si>
  <si>
    <t>COVID შემთხვევების მართვა</t>
  </si>
  <si>
    <t>რუხის კლინიკის სრული აღჭურვა</t>
  </si>
  <si>
    <t>ბათუმის რესპუბლიკური საავადმყოფოს აღჭურვა</t>
  </si>
  <si>
    <t>ინფექციური საავადმყოფოს შენობის შესყიდვა</t>
  </si>
  <si>
    <t>ამბულატორიების აღჭურვა(პიველადი ჯანდაცვა)</t>
  </si>
  <si>
    <t>3 თვეზე გათვლით.</t>
  </si>
  <si>
    <t>6000 შემთხვევაზე</t>
  </si>
  <si>
    <t>ინფექციური საავადმყოფოს აღჭურვა/რემონტი</t>
  </si>
  <si>
    <t>Emergency/Ambulance service equipment</t>
  </si>
  <si>
    <t>See PPE sheet in red font</t>
  </si>
  <si>
    <t xml:space="preserve">SERVICE COSTS </t>
  </si>
  <si>
    <t xml:space="preserve">Equipment for village ambulatories </t>
  </si>
  <si>
    <t xml:space="preserve">Basic equipment </t>
  </si>
  <si>
    <t xml:space="preserve">Telemedicine equipment </t>
  </si>
  <si>
    <t>Compansation for hospitals after transforming them into COVID19</t>
  </si>
  <si>
    <t>Clinical Management of COVID cases</t>
  </si>
  <si>
    <t xml:space="preserve">This is estimated case based service costs for 5000 cases to be treated in hospital wards and emergency units </t>
  </si>
  <si>
    <t xml:space="preserve">Central Rebuplican Hospital </t>
  </si>
  <si>
    <t>COVID and FEVER CLINICS</t>
  </si>
  <si>
    <t>Stage 1 - 1050 Beds</t>
  </si>
  <si>
    <t>Stage 2 - 2000 Beds</t>
  </si>
  <si>
    <t>Stage 3- 4040 Beds</t>
  </si>
  <si>
    <t>Per month in GEL</t>
  </si>
  <si>
    <t>Months</t>
  </si>
  <si>
    <t>in March and April</t>
  </si>
  <si>
    <t>2 weeks in May</t>
  </si>
  <si>
    <t xml:space="preserve">May-September </t>
  </si>
  <si>
    <t>Maintanance and Recovary phase</t>
  </si>
  <si>
    <t>October November</t>
  </si>
  <si>
    <t>December</t>
  </si>
  <si>
    <t>TOTAL in GEL</t>
  </si>
  <si>
    <t>TOTAL in USD</t>
  </si>
  <si>
    <t>SERVICE Costs (Compensation for Clinics)</t>
  </si>
  <si>
    <t>Based on GoG decision selected hospitals (29) will be fully converted into COVID19 and 16 hospitals into fever clinics- compensation should be provided to cover direct and indirect costs related to hospital infrastructure maintenance and salaries for staff within the COVID 19 program- See service costs sheet for details</t>
  </si>
  <si>
    <t>ESTIMATED NEEDS in 2020</t>
  </si>
  <si>
    <t>Estimated needs in 2021</t>
  </si>
  <si>
    <t>1 USD=3,1 GEL</t>
  </si>
  <si>
    <t>ventilator: portable  (pediatric and adult) with opxygen tank  different breathing regimes.</t>
  </si>
  <si>
    <t xml:space="preserve">basic patient monitor system: (ECG, Resp, HR,  NIBP,Temp, SpO2,)  with touch screen. </t>
  </si>
  <si>
    <t xml:space="preserve">patient monitor ECG, Resp, HR,  NIBP,Temp,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</si>
  <si>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</si>
  <si>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</si>
  <si>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</si>
  <si>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</si>
  <si>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</si>
  <si>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</si>
  <si>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</si>
  <si>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</si>
  <si>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medical Instrument table (manipulation table), rack, wheels,  protective surface barrier from 3 sides.</t>
  </si>
  <si>
    <t>medical cart: shock table, with drawers</t>
  </si>
  <si>
    <t>Infusion Pump: Compatible with different manufacturer's syringes (10-50mm or larger) must be able to change operating parameters, with built-in batteries and a proper alarm system.</t>
  </si>
  <si>
    <t>syringe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</si>
  <si>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</si>
  <si>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</si>
  <si>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</si>
  <si>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Cabinet for medicines and consumables</t>
  </si>
  <si>
    <t>High-risk medication Wardrobe with lock</t>
  </si>
  <si>
    <t>Safe (medium size, cabin. 30 * 50 * 40 cm)</t>
  </si>
  <si>
    <t>LED mobile lights</t>
  </si>
  <si>
    <t>Wheelchair, to move the patient within the building</t>
  </si>
  <si>
    <t>privacy screen with 3-4 wings</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</si>
  <si>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</si>
  <si>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</si>
  <si>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</si>
  <si>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</si>
  <si>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</si>
  <si>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</si>
  <si>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</si>
  <si>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</si>
  <si>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Stainless steel Shelves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</si>
  <si>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</si>
  <si>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</si>
  <si>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</si>
  <si>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</si>
  <si>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bronchoscope </t>
  </si>
  <si>
    <t xml:space="preserve">gastroscope </t>
  </si>
  <si>
    <t>pump</t>
  </si>
  <si>
    <t xml:space="preserve">dialysis machine </t>
  </si>
  <si>
    <t>Solution heating system</t>
  </si>
  <si>
    <t>Portable pulse oximeter for adults</t>
  </si>
  <si>
    <t>Multiple use silicone contour with compatible valve</t>
  </si>
  <si>
    <t>HOSPITAL EQUIPMENT ICU</t>
  </si>
  <si>
    <t>ER</t>
  </si>
  <si>
    <t xml:space="preserve">pediatric shock stretcher </t>
  </si>
  <si>
    <t>stretcher for adults, with maximum patient weight 200 kg or higher</t>
  </si>
  <si>
    <t>negatoscope  35*42</t>
  </si>
  <si>
    <t xml:space="preserve">Video laryngoscope with different sized blades,  2-2 pieces with multiple blades </t>
  </si>
  <si>
    <t>mobile Ultrasound machine   high-end,  at least 4 transmitters, with cart, integrated batteriesand  With different software capabilities.</t>
  </si>
  <si>
    <t>tool stand</t>
  </si>
  <si>
    <t>ventilator: resusitation model, works on compressed air and oxygen. With stand, universal (pediatric and adult) with invasive and non invaseve breathing regimes.</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</si>
  <si>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</si>
  <si>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</si>
  <si>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</si>
  <si>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</si>
  <si>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</si>
  <si>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</si>
  <si>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</si>
  <si>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</si>
  <si>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Radiology Unit</t>
  </si>
  <si>
    <t>Computer tomography: at least 64 layers, with different applications, with a special program comatable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</si>
  <si>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</si>
  <si>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</si>
  <si>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</si>
  <si>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</si>
  <si>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</si>
  <si>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</si>
  <si>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</si>
  <si>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</si>
  <si>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</si>
  <si>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</si>
  <si>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</si>
  <si>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Dispenser, for adjustable dosing</t>
  </si>
  <si>
    <t>Laboratory Scale</t>
  </si>
  <si>
    <t xml:space="preserve">work bench </t>
  </si>
  <si>
    <t xml:space="preserve">work bench  for equipment </t>
  </si>
  <si>
    <t xml:space="preserve">cabinet </t>
  </si>
  <si>
    <t xml:space="preserve">shelf </t>
  </si>
  <si>
    <t>Table for patient feeding, table-top, mobile</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</si>
  <si>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</si>
  <si>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</si>
  <si>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</si>
  <si>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</si>
  <si>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</si>
  <si>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
ფლოუმეტრი, დამატენიანებელი ჭიქით: ფლოუმეტრი სამედიცინო ჟანგბადის DIN სტანდარტის ბუდით: მაღალი მედეგობის, მეტალის მონობლოკური, სკალიანი მზომით გამჭვირვალე მასალის (polyamide): 0-15ლ/წთ; რეგულატორით; სპეციალური სხვადასხვა დიამატრიანი ადაპტორი/გადამყვანი და ცალკე - სათანადო დამატენიანებელი ჭიქა 250მლ ან მეტი;</t>
  </si>
  <si>
    <t>Tripod</t>
  </si>
  <si>
    <t>Laryngoscope set, Macintosh, 1,2,3,4 size with blades (high quality)</t>
  </si>
  <si>
    <t>Laryngoscope set, Miller, 1,2,3,4 size with blades (high quality)</t>
  </si>
  <si>
    <t xml:space="preserve">High-pressure surgical resection not less than 50 l / min, with two jars, not less than 2 l ამომქაჩი მაღალი წნევის ქირურგიული არანაკლებ 50₾ლ/წთ , ორი ქილით,  არანაკლებ 2ლ </t>
  </si>
  <si>
    <t>Infusomat, volumetric: Drip compatible with different manufacturer's systems ინფუზომატი, ვოლუმეტრული: წვეთოვანი  სხვადასხვა მწარმოებლის სისტემებთან თავსებადი</t>
  </si>
  <si>
    <t xml:space="preserve">Soap dispenser </t>
  </si>
  <si>
    <t>WARDS</t>
  </si>
  <si>
    <t xml:space="preserve">2-door horizontal Steam sterilizer: mint 300 l. With different sterilization modes. With built-in printer. crystal color screen, with proper cart for loading / unloading materials  </t>
  </si>
  <si>
    <t>Plasmic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</si>
  <si>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</si>
  <si>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Stainless steel shelf:  app. 40 * 100 * 200 cm</t>
  </si>
  <si>
    <t>Washing utensils (durable plastic container 4 different sizes up to 5-40 liters, set</t>
  </si>
  <si>
    <t>Ultrasonic washer, capacity 20 l or more</t>
  </si>
  <si>
    <t>Table, stainless metal: app. size 70 * 70 * 150 cm, proper,  easy to wash, adjustable in height with a soft-seat, round chair</t>
  </si>
  <si>
    <t>Sterile item cart, with a closing door, locking  wheels, to keep at least 4 big sterilization containers</t>
  </si>
  <si>
    <t>Washing sink (deep chan) with warm, cold, clean water and compressed air supply</t>
  </si>
  <si>
    <t>Working table - lockable, for packing irons and rolls with proper stand-up, approximate length-width: 150 * 100 cm</t>
  </si>
  <si>
    <t>STERILAZATION</t>
  </si>
  <si>
    <t>PC</t>
  </si>
  <si>
    <t>Printer/scanner</t>
  </si>
  <si>
    <t>Server</t>
  </si>
  <si>
    <t>Router</t>
  </si>
  <si>
    <t>48-port "smart" steering switch</t>
  </si>
  <si>
    <t>8-port simple switch</t>
  </si>
  <si>
    <t>jacks</t>
  </si>
  <si>
    <t>cable 305 m</t>
  </si>
  <si>
    <t>external hard drive 3tb</t>
  </si>
  <si>
    <t>external hard drive 1tb</t>
  </si>
  <si>
    <t>Jakemaker</t>
  </si>
  <si>
    <t xml:space="preserve">UTP cable tester </t>
  </si>
  <si>
    <t>Powerful laptop with ssd hard drive</t>
  </si>
  <si>
    <t>IT Equipment</t>
  </si>
  <si>
    <t>#</t>
  </si>
  <si>
    <t>CPV</t>
  </si>
  <si>
    <t>ჩასატარებელი ტენდერის რაოდენობა</t>
  </si>
  <si>
    <t>საქონლის დასახელება</t>
  </si>
  <si>
    <t>რაოდენობა</t>
  </si>
  <si>
    <t>განზომილების ერთეული</t>
  </si>
  <si>
    <t>S.p.s. "medteqnika"</t>
  </si>
  <si>
    <r>
      <t xml:space="preserve">S.p.s. </t>
    </r>
    <r>
      <rPr>
        <sz val="14"/>
        <rFont val="Arial"/>
        <family val="2"/>
        <charset val="204"/>
      </rPr>
      <t>AMTS</t>
    </r>
  </si>
  <si>
    <t>S.p.s. "modern vila"</t>
  </si>
  <si>
    <t>S.p.s. teqnobumi</t>
  </si>
  <si>
    <t>saukeTeso fasi</t>
  </si>
  <si>
    <t>სავარაუდო ღირებულება (ლარი)</t>
  </si>
  <si>
    <t>სულ ჯამი</t>
  </si>
  <si>
    <t>erTeulis Rirebuleba</t>
  </si>
  <si>
    <t>sul jami</t>
  </si>
  <si>
    <t>Sps "Tbilisi mediki"</t>
  </si>
  <si>
    <t>39100000 (ავეჯი)</t>
  </si>
  <si>
    <t>საოფისე მაგიდა (ზომებით არანაკლებ- 1200X770X570 მმ. მასალა
- არანაკლებ 18 მმ-ანი ლამინირებული ფილა (დსპ); კომპიუტერის პროცესორის თაროთი; კლავიატურის და თაგვის გამოსაწევი კონსოლით და ფეხის დასადგმელი მილით. ჩაშენებული  ტუმბოთი ზომებით არანაკლებ  - 450X550X570მმ; მასალა  - არანაკლებ 18 მმ-ანი ლამინირებული ფილა (დსპ); სამი უჯრით; ერთი უჯრა საკეტით).</t>
  </si>
  <si>
    <t>ცალი</t>
  </si>
  <si>
    <t>შპს "ტიფანი</t>
  </si>
  <si>
    <t>საოფისე სკამი (საერთო ზომა: 80X53X61, დასაჯდომის სიგანე - არანაკლებ 47 სმ, სიღრმე - არანაკლებ 43 სმ, ზურგის სიგანე - არანაკლებ 45 სმ, სიმაღლე -  არანაკლებ 36 სმ. მეტალის ხრომირებული კარკასი, ოთხი  არაგორგოლაჭებიანი ფეხით, სკამის ფეხი ბოლოვდება პლასტმასის იატაკის  დამცავი ძირებით. სახელურების გარეშე, რბილი საზურგითა და  დასაჯდომით, საზურგე და დასაჯდომი დაფარული ქსოვილის რბილი ზედაპირით, მაღალი ხარისხის ტილოს ქსოვილით, საზურგესა და
დასაჯდომს აქვს პლასტმასის გარეკანი, ფერი - შავი)</t>
  </si>
  <si>
    <t>საოფისე კარადა (ნახევრად ღია კარადა ბაინდერებისათვის, ლამინატის, ყავისფერი (ვენგე), კუთხეები პივისით დაკანტული, ზომები: არანაკლებ 1.90 X 1.0 X 0.40 მ, არაუმეტეს - 2.00 X 1.2 X 0.50 მ; ზედა ნაწილი ღია, თაროების რაოდენობა - 2, ქვედა ნაწილი დახურული, ორი კარით, თაროების რაოდენობა - 1, თაროებს შორის დაშორება - არანაკლებ 35 სმ; )</t>
  </si>
  <si>
    <t>შპს მირალი</t>
  </si>
  <si>
    <t>33100000 (სამედიცინო მოწყობილობები)</t>
  </si>
  <si>
    <t>პაციენტის გასასინჯი ტახტი (მყარი ფიქსირებული ფეხები, მსუბუქი ფერის მატრასი, თავის სექცია რეგულირებადი, ზომები 1840X600X730 მმ. ზომებში დასაშვებია 8 % ცდომილობა, ყველა მეტალის ნაწილი დაფარული უნდა იყოს ელექტროსტატიური საღებავით; მაღალი ხარისხის ტყავის მატრასით; ხელით რეგულირებადი საზურგე; დასაკეცი პეხებით )</t>
  </si>
  <si>
    <t>შპს "თბილისი მედიკი"</t>
  </si>
  <si>
    <t>ახალშობილის შესახვევი მაგიდა (მყარი კარკასი, ერთი თაროთი,  თარო რეცხვადი, ხელოვნური ტყავის მასალის მატრასით, ახალშობილის გარდმოვარდნისაგან დამცავი გვერდებით,  ზომები არანაკლებ: სიგანე - 550 მმ. სიგრძე - 800 მმ. სიმაღლე 950 მმ.   ზომებში დასაშვებია 8 % ცდომილობა)</t>
  </si>
  <si>
    <t>სასწორი (ციფრული, დატვირთვა 200 კგ.)</t>
  </si>
  <si>
    <t>სასწორი ბავშვის (ციფრული, დატვირთვა 20 კგ. ელექტრო)</t>
  </si>
  <si>
    <t>სამანიპულაციო მაგიდა (ქრომნიკელის ზედაპირით; ზედა და ქვედა თარო ნიკელის ორი თასის ჩასადები; თაროების გარდა მთლიანი კარკასი დაფარულია ელექტროსტატიური საღებავით; ზომები არანაკლებ - სიგანე 700 მმ. სიგრძე 410 მმ. სიმაღლე 850 მმ.  არანაკლებ ორი თაროთი ბორბლებზე,  ზომებში დასაშვებია 8 % ცდომილობა)</t>
  </si>
  <si>
    <t>კარადა მედიკამენტების/ინსტრუმენტების (ლითონის მყარი კონსტრუქცია საკეტით, მინა 4 მმ. სიმაღლე 1800 მმ. სიღრმე 410 მმ. სიგანე 900 მმ. მინის თაროებით, მინის გამძლეობა არანაკლებ 20 კგ.ზომებში დასაშვებია 8 % ცდომილობა )</t>
  </si>
  <si>
    <t>სასტერილიზაციო მაგიდა (მინის თაროთი, ბორბლებზე. ორი თაროთი. ზომები 790X740X400 მმ. ზომებში დასაშვებია 8 % ცდომილობა)</t>
  </si>
  <si>
    <t>სიმაღლის საზომი (პორტატული 2 მ.)</t>
  </si>
  <si>
    <t>სანტიმეტრი (რულერი სამედიცინო, არანაკლებ 1,5 მ.)</t>
  </si>
  <si>
    <t>სფიგმომანომეტრი ფონეიდოსკოპით</t>
  </si>
  <si>
    <t xml:space="preserve">სტეტოსკოპი </t>
  </si>
  <si>
    <t>თერმომეტრი სამედიცინო (ვერცხლის წყლის)</t>
  </si>
  <si>
    <t>თირკმლისებური ჭურჭელი (მეტალის)</t>
  </si>
  <si>
    <t>გლუკომეტრი (არანაკლებ 10 საჩხვლეტით)</t>
  </si>
  <si>
    <t xml:space="preserve">გლუკომეტრის საჩხვლეტი და სტრიპები (100 ცალიანი) </t>
  </si>
  <si>
    <t>შტატივი გადასხმისთვის (ორი საკიდით)</t>
  </si>
  <si>
    <t>ინჰალატორი (ელექტრო, ჰაერის ნაკადი 14ლ/წთ. მაქსიმალური წნევა 2,5 ბარი)</t>
  </si>
  <si>
    <t>პინცეტი ქირურგიული (145-160 მმ.-მდე უჟანგავი მეტალის)</t>
  </si>
  <si>
    <t>პინცეტი ქირურგიული (195-210 მმ.-მდე უჟანგავი მეტალის)</t>
  </si>
  <si>
    <t>პინცეტი ანატომიური (145-160 მმ.-მდე უჟანგავი მეტალის)</t>
  </si>
  <si>
    <t>პინცეტი ანატომიური (195-210 მმ.-მდე უჟანგავი მეტალის)</t>
  </si>
  <si>
    <t>მაკრატელი ანატომიური (145-160 მმ.-მდე უჟანგავი მეტალის)</t>
  </si>
  <si>
    <t>მაკრატელი ლიტერის (145-160 მმ.-მდე უჟანგავი მეტალის)</t>
  </si>
  <si>
    <t>ნემსის დამჭერი (145-160 მმ.-მდე უჟანგავი მეტალის)</t>
  </si>
  <si>
    <t>არტერიული მომჭერი (145-160 მმ.-მდე უჟანგავი მეტალის)</t>
  </si>
  <si>
    <t>სკალპელი ( 145-160 მმ.-მდე უჟანგავი მეტალის)</t>
  </si>
  <si>
    <t>სკალპელი (175-190 მმ.-მდე უჟანგავი მეტალის)</t>
  </si>
  <si>
    <t xml:space="preserve"> </t>
  </si>
  <si>
    <t xml:space="preserve">ზონდი ყურის </t>
  </si>
  <si>
    <t>მაკრატელი ნაკერების მოსახსნელად (165-175 მმ.-მდე უჟანგავი მეტალის)</t>
  </si>
  <si>
    <t xml:space="preserve">ბიქსი 180 მმ. </t>
  </si>
  <si>
    <t>ოტოსკოპი (მინიმუმ ორჯერადი გადიდებით)</t>
  </si>
  <si>
    <t>ოფთალმოსკოპი</t>
  </si>
  <si>
    <t>ელექტროკარდიოგრაფი (ელექტროკარდიოგრაფი სამარხიანი, ციფრული, სტანდარტული 12-განხრიანი, მრავალჯერადი ელექტროდებით კიდურებისა (მომჭერი) და გულმკერდისათვის (მიმწოვი ბურთულებით). ფერადი ეკრანით 5",  Resolution: 800x400 ან უფრო დიდი და სათანადო კლავიშებით, სიჩქარე:  5, 12.5, 25, 50 mm/s, მგრძნობელობა: 5, 10, 20 mm/mV, Auto; ჩაშენებული პრინტერი: ქაღალდის ზომა არანაკლებ 80მმ როგორც რულონური ისე დაკეცილი ფორმატისათვს; მონაცემების სრული ანალიზისა და ინტერპრეტაციის შესაძლებლობა; Internal storage: 800 or more ECGs;  Power: 100 to 240 VAC 
Battery-type: rechargeable Lithium ion battery, 2,500 mAh or more;  capacity: 500 ECGs or more; სრული კომპლექტი სათანადო აქსესუარებით, მზად ექსპლუტაციისათვის)</t>
  </si>
  <si>
    <t>შპს  "მოწინავე სამედიცინო ტექნოლოგიები და სერვისი"</t>
  </si>
  <si>
    <t>მშრალი ჰაერის სტერილიზატორი (არანაკლებ 40 ლიტრის მოცულობით)</t>
  </si>
  <si>
    <t>39700000 (მაცივარი)</t>
  </si>
  <si>
    <t>მაცივარი (ტიპი: ერთკამერიანი ან ორკამერიანი
საერთო მოცულობა: არანაკლებ 250 ლ
გალღობის სისტემა: Nნორდფროსტი (მშრალი), ძაბვა: 220-240V
ენერგო მოხმარების კლასი: არანაკლებ A+ ხმაურის დონე:
არაუმეტეს 43 DB, ფერი თეთრი ან ვერცხლისფერი.)</t>
  </si>
  <si>
    <r>
      <t>შპს "</t>
    </r>
    <r>
      <rPr>
        <sz val="14"/>
        <color theme="1"/>
        <rFont val="Arial"/>
        <family val="2"/>
        <charset val="204"/>
      </rPr>
      <t>gs"</t>
    </r>
  </si>
  <si>
    <t>სულ 18 ამბულატორიის აღჭურვის სავარაუდო ღირებულება (ლარი)</t>
  </si>
  <si>
    <t>sul  81 ambulatoris  aRWurvis Rirebuleba</t>
  </si>
  <si>
    <t>erTi ambulatoriis aRWurvis Rirebuleba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</si>
</sst>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44" formatCode="_(&quot;$&quot;* #,##0.00_);_(&quot;$&quot;* \(#,##0.00\);_(&quot;$&quot;* &quot;-&quot;??_);_(@_)"/>
    <numFmt numFmtId="43" formatCode="_(* #,##0.00_);_(* \(#,##0.00\);_(* &quot;-&quot;??_);_(@_)"/>
    <numFmt numFmtId="164" formatCode="_-* #,##0.00\ _₾_-;\-* #,##0.00\ _₾_-;_-* &quot;-&quot;??\ _₾_-;_-@_-"/>
    <numFmt numFmtId="165" formatCode="#,##0.000"/>
    <numFmt numFmtId="166" formatCode="#,##0.00000"/>
    <numFmt numFmtId="167" formatCode="0.00000"/>
    <numFmt numFmtId="168" formatCode="_(&quot;$&quot;* #,##0_);_(&quot;$&quot;* \(#,##0\);_(&quot;$&quot;* &quot;-&quot;??_);_(@_)"/>
    <numFmt numFmtId="169" formatCode="_(* #,##0_);_(* \(#,##0\);_(* &quot;-&quot;??_);_(@_)"/>
    <numFmt numFmtId="170" formatCode="[$$-409]#,##0.00"/>
    <numFmt numFmtId="171" formatCode="_-* #,##0.00\ _L_a_r_i_-;\-* #,##0.00\ _L_a_r_i_-;_-* &quot;-&quot;??\ _L_a_r_i_-;_-@_-"/>
  </numFmts>
  <fonts count="56" x14ac:knownFonts="1">
    <font>
      <sz val="11"/>
      <color theme="1"/>
      <name val="Calibri"/>
      <family val="2"/>
      <scheme val="minor"/>
    </font>
    <font>
      <sz val="11"/>
      <color theme="1"/>
      <name val="Calibri"/>
      <family val="2"/>
      <scheme val="minor"/>
    </font>
    <font>
      <sz val="11"/>
      <color theme="1"/>
      <name val="Calibri"/>
      <family val="2"/>
      <charset val="1"/>
      <scheme val="minor"/>
    </font>
    <font>
      <sz val="10"/>
      <name val="Arial"/>
      <family val="2"/>
      <charset val="204"/>
    </font>
    <font>
      <sz val="11"/>
      <color rgb="FF006100"/>
      <name val="Calibri"/>
      <family val="2"/>
      <charset val="204"/>
      <scheme val="minor"/>
    </font>
    <font>
      <sz val="11"/>
      <color theme="1"/>
      <name val="Sylfaen"/>
      <family val="1"/>
    </font>
    <font>
      <sz val="11"/>
      <color rgb="FF006100"/>
      <name val="Calibri"/>
      <family val="2"/>
      <scheme val="minor"/>
    </font>
    <font>
      <sz val="10"/>
      <color theme="1"/>
      <name val="Calibri"/>
      <family val="2"/>
      <scheme val="minor"/>
    </font>
    <font>
      <sz val="10"/>
      <name val="Calibri"/>
      <family val="2"/>
      <scheme val="minor"/>
    </font>
    <font>
      <sz val="10"/>
      <color indexed="8"/>
      <name val="Calibri"/>
      <family val="2"/>
      <scheme val="minor"/>
    </font>
    <font>
      <sz val="10"/>
      <color rgb="FF000000"/>
      <name val="Calibri"/>
      <family val="2"/>
      <scheme val="minor"/>
    </font>
    <font>
      <b/>
      <sz val="16"/>
      <color rgb="FF000000"/>
      <name val="Calibri"/>
      <family val="2"/>
      <scheme val="minor"/>
    </font>
    <font>
      <sz val="11"/>
      <color rgb="FF000000"/>
      <name val="Calibri"/>
      <family val="2"/>
      <scheme val="minor"/>
    </font>
    <font>
      <b/>
      <sz val="12"/>
      <color theme="1"/>
      <name val="Arial"/>
      <family val="2"/>
    </font>
    <font>
      <sz val="10"/>
      <color theme="1"/>
      <name val="Arial"/>
      <family val="2"/>
    </font>
    <font>
      <b/>
      <sz val="10"/>
      <color theme="1"/>
      <name val="Arial"/>
      <family val="2"/>
    </font>
    <font>
      <sz val="10"/>
      <name val="Arial"/>
      <family val="2"/>
    </font>
    <font>
      <sz val="10"/>
      <color indexed="8"/>
      <name val="Arial"/>
      <family val="2"/>
    </font>
    <font>
      <sz val="10"/>
      <color rgb="FF000000"/>
      <name val="Arial"/>
      <family val="2"/>
    </font>
    <font>
      <sz val="11"/>
      <color theme="1"/>
      <name val="Arial"/>
      <family val="2"/>
    </font>
    <font>
      <b/>
      <sz val="11"/>
      <color theme="1"/>
      <name val="Arial"/>
      <family val="2"/>
    </font>
    <font>
      <b/>
      <sz val="9"/>
      <color theme="1"/>
      <name val="Arial"/>
      <family val="2"/>
    </font>
    <font>
      <sz val="9"/>
      <color theme="1"/>
      <name val="Arial"/>
      <family val="2"/>
    </font>
    <font>
      <sz val="9"/>
      <name val="Arial"/>
      <family val="2"/>
    </font>
    <font>
      <sz val="9"/>
      <color indexed="8"/>
      <name val="Arial"/>
      <family val="2"/>
    </font>
    <font>
      <sz val="9"/>
      <color rgb="FF000000"/>
      <name val="Arial"/>
      <family val="2"/>
    </font>
    <font>
      <b/>
      <sz val="10"/>
      <color rgb="FFFF0000"/>
      <name val="Arial"/>
      <family val="2"/>
    </font>
    <font>
      <i/>
      <sz val="10"/>
      <color theme="1"/>
      <name val="Arial"/>
      <family val="2"/>
    </font>
    <font>
      <b/>
      <sz val="10"/>
      <color theme="0"/>
      <name val="Arial"/>
      <family val="2"/>
    </font>
    <font>
      <sz val="11"/>
      <color rgb="FFFF0000"/>
      <name val="Arial"/>
      <family val="2"/>
    </font>
    <font>
      <b/>
      <sz val="10"/>
      <name val="Arial"/>
      <family val="2"/>
    </font>
    <font>
      <b/>
      <sz val="11"/>
      <name val="Arial"/>
      <family val="2"/>
    </font>
    <font>
      <sz val="11"/>
      <name val="Arial"/>
      <family val="2"/>
    </font>
    <font>
      <b/>
      <sz val="9"/>
      <color rgb="FF000000"/>
      <name val="Arial"/>
      <family val="2"/>
    </font>
    <font>
      <sz val="9"/>
      <color rgb="FFFF0000"/>
      <name val="Arial"/>
      <family val="2"/>
    </font>
    <font>
      <b/>
      <sz val="9"/>
      <name val="Arial"/>
      <family val="2"/>
    </font>
    <font>
      <sz val="16"/>
      <color theme="1"/>
      <name val="Arial"/>
      <family val="2"/>
    </font>
    <font>
      <b/>
      <sz val="14"/>
      <color theme="1"/>
      <name val="Calibri"/>
      <family val="2"/>
      <scheme val="minor"/>
    </font>
    <font>
      <sz val="10"/>
      <color rgb="FFFF0000"/>
      <name val="Arial"/>
      <family val="2"/>
    </font>
    <font>
      <b/>
      <sz val="11"/>
      <color theme="1"/>
      <name val="Calibri"/>
      <family val="2"/>
      <scheme val="minor"/>
    </font>
    <font>
      <b/>
      <sz val="10"/>
      <color theme="1"/>
      <name val="Arial"/>
      <family val="2"/>
      <charset val="204"/>
    </font>
    <font>
      <sz val="11"/>
      <color theme="1"/>
      <name val="Arial"/>
      <family val="2"/>
      <charset val="204"/>
    </font>
    <font>
      <sz val="16"/>
      <color theme="1"/>
      <name val="Arial"/>
      <family val="2"/>
      <charset val="204"/>
    </font>
    <font>
      <sz val="16"/>
      <color theme="1"/>
      <name val="Calibri"/>
      <family val="2"/>
      <scheme val="minor"/>
    </font>
    <font>
      <b/>
      <sz val="16"/>
      <color theme="1"/>
      <name val="Arial"/>
      <family val="2"/>
      <charset val="204"/>
    </font>
    <font>
      <b/>
      <sz val="16"/>
      <color theme="1"/>
      <name val="Calibri"/>
      <family val="2"/>
      <scheme val="minor"/>
    </font>
    <font>
      <sz val="10"/>
      <color rgb="FF333333"/>
      <name val="Arial"/>
      <family val="2"/>
    </font>
    <font>
      <sz val="14"/>
      <color theme="1"/>
      <name val="LitNusx"/>
    </font>
    <font>
      <sz val="14"/>
      <color theme="1"/>
      <name val="Arial"/>
      <family val="2"/>
      <charset val="204"/>
    </font>
    <font>
      <sz val="14"/>
      <name val="LitNusx"/>
    </font>
    <font>
      <sz val="14"/>
      <name val="Arial"/>
      <family val="2"/>
      <charset val="204"/>
    </font>
    <font>
      <sz val="14"/>
      <color rgb="FFFF0000"/>
      <name val="LitNusx"/>
    </font>
    <font>
      <sz val="14"/>
      <color rgb="FFC00000"/>
      <name val="LitNusx"/>
    </font>
    <font>
      <sz val="14"/>
      <color rgb="FF000000"/>
      <name val="Sylfaen"/>
      <family val="1"/>
      <charset val="204"/>
    </font>
    <font>
      <sz val="14"/>
      <color theme="1"/>
      <name val="AcadNusx"/>
    </font>
    <font>
      <sz val="14"/>
      <color theme="1"/>
      <name val="Calibri"/>
      <family val="2"/>
      <scheme val="minor"/>
    </font>
  </fonts>
  <fills count="22">
    <fill>
      <patternFill patternType="none"/>
    </fill>
    <fill>
      <patternFill patternType="gray125"/>
    </fill>
    <fill>
      <patternFill patternType="solid">
        <fgColor rgb="FFC6EFCE"/>
      </patternFill>
    </fill>
    <fill>
      <patternFill patternType="solid">
        <fgColor theme="8" tint="0.39997558519241921"/>
        <bgColor indexed="64"/>
      </patternFill>
    </fill>
    <fill>
      <patternFill patternType="solid">
        <fgColor theme="4"/>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10">
    <xf numFmtId="0" fontId="0" fillId="0" borderId="0"/>
    <xf numFmtId="0" fontId="2" fillId="0" borderId="0"/>
    <xf numFmtId="0" fontId="3" fillId="0" borderId="0"/>
    <xf numFmtId="0" fontId="4" fillId="2" borderId="0" applyNumberFormat="0" applyBorder="0" applyAlignment="0" applyProtection="0"/>
    <xf numFmtId="0" fontId="3" fillId="0" borderId="0"/>
    <xf numFmtId="0" fontId="6" fillId="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71" fontId="2" fillId="0" borderId="0" applyFont="0" applyFill="0" applyBorder="0" applyAlignment="0" applyProtection="0"/>
  </cellStyleXfs>
  <cellXfs count="244">
    <xf numFmtId="0" fontId="0" fillId="0" borderId="0" xfId="0"/>
    <xf numFmtId="0" fontId="5" fillId="0" borderId="0" xfId="0" applyFont="1" applyFill="1" applyAlignment="1">
      <alignment horizontal="left"/>
    </xf>
    <xf numFmtId="0" fontId="8" fillId="0" borderId="1" xfId="0" applyFont="1" applyBorder="1" applyAlignment="1" applyProtection="1">
      <alignment horizontal="left" vertical="center"/>
      <protection locked="0"/>
    </xf>
    <xf numFmtId="0" fontId="7" fillId="0" borderId="1" xfId="0" applyFont="1" applyBorder="1" applyAlignment="1">
      <alignment vertical="center"/>
    </xf>
    <xf numFmtId="0" fontId="9" fillId="0" borderId="1" xfId="0" applyFont="1" applyBorder="1" applyAlignment="1">
      <alignment horizontal="left" vertical="center"/>
    </xf>
    <xf numFmtId="0" fontId="10" fillId="0" borderId="1" xfId="0" applyFont="1" applyBorder="1" applyAlignment="1" applyProtection="1">
      <alignment horizontal="left" vertical="center"/>
      <protection locked="0"/>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16" fillId="0" borderId="1" xfId="0" applyFont="1" applyBorder="1" applyAlignment="1" applyProtection="1">
      <alignment horizontal="left" vertical="center"/>
      <protection locked="0"/>
    </xf>
    <xf numFmtId="0" fontId="16" fillId="5" borderId="1" xfId="0" applyFont="1" applyFill="1" applyBorder="1" applyAlignment="1" applyProtection="1">
      <alignment horizontal="left" vertical="center"/>
      <protection locked="0"/>
    </xf>
    <xf numFmtId="0" fontId="14" fillId="0" borderId="1" xfId="0" applyFont="1" applyBorder="1" applyAlignment="1">
      <alignment horizontal="left" vertical="center"/>
    </xf>
    <xf numFmtId="0" fontId="18" fillId="0" borderId="1" xfId="0" applyFont="1" applyBorder="1" applyAlignment="1" applyProtection="1">
      <alignment horizontal="left" vertical="center"/>
      <protection locked="0"/>
    </xf>
    <xf numFmtId="0" fontId="18" fillId="5" borderId="1" xfId="0" applyFont="1" applyFill="1" applyBorder="1" applyAlignment="1" applyProtection="1">
      <alignment horizontal="left" vertical="center"/>
      <protection locked="0"/>
    </xf>
    <xf numFmtId="0" fontId="14" fillId="0" borderId="1" xfId="0" applyFont="1" applyBorder="1" applyAlignment="1">
      <alignment vertical="center"/>
    </xf>
    <xf numFmtId="0" fontId="14" fillId="5" borderId="1" xfId="0" applyFont="1" applyFill="1" applyBorder="1" applyAlignment="1">
      <alignment vertical="center"/>
    </xf>
    <xf numFmtId="0" fontId="14" fillId="5" borderId="1" xfId="0" applyFont="1" applyFill="1" applyBorder="1" applyAlignment="1">
      <alignment horizontal="left" vertical="center"/>
    </xf>
    <xf numFmtId="0" fontId="17" fillId="0" borderId="1" xfId="0" applyFont="1" applyBorder="1" applyAlignment="1">
      <alignment horizontal="left" vertical="center"/>
    </xf>
    <xf numFmtId="0" fontId="17" fillId="5" borderId="1" xfId="0" applyFont="1" applyFill="1" applyBorder="1" applyAlignment="1">
      <alignment horizontal="left" vertical="center"/>
    </xf>
    <xf numFmtId="0" fontId="21" fillId="0" borderId="0" xfId="0" applyFont="1"/>
    <xf numFmtId="0" fontId="22" fillId="0" borderId="0" xfId="0" applyFont="1" applyFill="1" applyAlignment="1">
      <alignment horizontal="center"/>
    </xf>
    <xf numFmtId="0" fontId="22" fillId="0" borderId="0" xfId="0" applyFont="1" applyFill="1" applyAlignment="1">
      <alignment horizontal="left"/>
    </xf>
    <xf numFmtId="0" fontId="21" fillId="6" borderId="1" xfId="0" applyFont="1" applyFill="1" applyBorder="1" applyAlignment="1">
      <alignment horizontal="center" wrapText="1"/>
    </xf>
    <xf numFmtId="0" fontId="23" fillId="0" borderId="1" xfId="0" applyFont="1" applyBorder="1" applyAlignment="1" applyProtection="1">
      <alignment horizontal="left" vertical="center"/>
      <protection locked="0"/>
    </xf>
    <xf numFmtId="0" fontId="23" fillId="5" borderId="1" xfId="0" applyFont="1" applyFill="1" applyBorder="1" applyAlignment="1" applyProtection="1">
      <alignment horizontal="left" vertical="center"/>
      <protection locked="0"/>
    </xf>
    <xf numFmtId="0" fontId="22" fillId="0" borderId="1" xfId="0" applyFont="1" applyBorder="1" applyAlignment="1">
      <alignment horizontal="left" vertical="center"/>
    </xf>
    <xf numFmtId="0" fontId="24" fillId="6" borderId="1" xfId="0" applyFont="1" applyFill="1" applyBorder="1" applyAlignment="1">
      <alignment horizontal="left" vertical="center"/>
    </xf>
    <xf numFmtId="0" fontId="22" fillId="6" borderId="1" xfId="0" applyFont="1" applyFill="1" applyBorder="1" applyAlignment="1">
      <alignment horizontal="left" vertical="center"/>
    </xf>
    <xf numFmtId="0" fontId="25" fillId="0" borderId="1" xfId="0" applyFont="1" applyBorder="1" applyAlignment="1" applyProtection="1">
      <alignment horizontal="left" vertical="center"/>
      <protection locked="0"/>
    </xf>
    <xf numFmtId="0" fontId="25" fillId="5" borderId="1" xfId="0" applyFont="1" applyFill="1" applyBorder="1" applyAlignment="1" applyProtection="1">
      <alignment horizontal="left" vertical="center"/>
      <protection locked="0"/>
    </xf>
    <xf numFmtId="0" fontId="22" fillId="0" borderId="1" xfId="0" applyFont="1" applyBorder="1" applyAlignment="1">
      <alignment vertical="center"/>
    </xf>
    <xf numFmtId="0" fontId="22" fillId="5" borderId="1" xfId="0" applyFont="1" applyFill="1" applyBorder="1" applyAlignment="1">
      <alignment vertical="center"/>
    </xf>
    <xf numFmtId="0" fontId="22" fillId="5" borderId="1" xfId="0" applyFont="1" applyFill="1" applyBorder="1" applyAlignment="1">
      <alignment horizontal="left" vertical="center"/>
    </xf>
    <xf numFmtId="0" fontId="23" fillId="6" borderId="1" xfId="0" applyFont="1" applyFill="1" applyBorder="1" applyAlignment="1" applyProtection="1">
      <alignment horizontal="left" vertical="center"/>
      <protection locked="0"/>
    </xf>
    <xf numFmtId="0" fontId="24" fillId="0" borderId="1" xfId="0" applyFont="1" applyBorder="1" applyAlignment="1">
      <alignment horizontal="left" vertical="center"/>
    </xf>
    <xf numFmtId="0" fontId="24" fillId="5" borderId="1" xfId="0" applyFont="1" applyFill="1" applyBorder="1" applyAlignment="1">
      <alignment horizontal="left" vertical="center"/>
    </xf>
    <xf numFmtId="0" fontId="22" fillId="6" borderId="1" xfId="0" applyFont="1" applyFill="1" applyBorder="1" applyAlignment="1">
      <alignment vertical="center"/>
    </xf>
    <xf numFmtId="0" fontId="21" fillId="6" borderId="0" xfId="0" applyFont="1" applyFill="1" applyAlignment="1">
      <alignment horizontal="center"/>
    </xf>
    <xf numFmtId="44" fontId="21" fillId="6" borderId="0" xfId="7" applyFont="1" applyFill="1" applyAlignment="1">
      <alignment horizontal="left"/>
    </xf>
    <xf numFmtId="0" fontId="19" fillId="0" borderId="0" xfId="0" applyFont="1" applyBorder="1"/>
    <xf numFmtId="0" fontId="19" fillId="0" borderId="0" xfId="0" applyFont="1"/>
    <xf numFmtId="0" fontId="26" fillId="0" borderId="0" xfId="0" applyFont="1" applyBorder="1" applyAlignment="1">
      <alignment vertical="center"/>
    </xf>
    <xf numFmtId="0" fontId="20" fillId="0" borderId="0" xfId="0" applyFont="1" applyBorder="1"/>
    <xf numFmtId="0" fontId="14" fillId="0" borderId="0" xfId="0" applyFont="1" applyBorder="1" applyAlignment="1">
      <alignment vertical="center"/>
    </xf>
    <xf numFmtId="0" fontId="14" fillId="0" borderId="0" xfId="0" applyFont="1" applyAlignment="1">
      <alignment horizontal="center" vertical="center"/>
    </xf>
    <xf numFmtId="44" fontId="14" fillId="0" borderId="0" xfId="6" applyFont="1" applyAlignment="1">
      <alignment vertical="center"/>
    </xf>
    <xf numFmtId="0" fontId="14"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44" fontId="27" fillId="0" borderId="0" xfId="6" applyFont="1" applyAlignment="1">
      <alignment vertical="center"/>
    </xf>
    <xf numFmtId="44" fontId="26" fillId="0" borderId="0" xfId="6" applyFont="1" applyAlignment="1">
      <alignment horizontal="center" vertical="center"/>
    </xf>
    <xf numFmtId="4" fontId="26" fillId="0" borderId="0" xfId="0" applyNumberFormat="1" applyFont="1" applyAlignment="1">
      <alignment horizontal="center" vertical="center"/>
    </xf>
    <xf numFmtId="165" fontId="26" fillId="0" borderId="0" xfId="0" applyNumberFormat="1" applyFont="1" applyAlignment="1">
      <alignment horizontal="center" vertical="center"/>
    </xf>
    <xf numFmtId="0" fontId="15" fillId="3" borderId="1" xfId="0" applyFont="1" applyFill="1" applyBorder="1" applyAlignment="1">
      <alignment horizontal="center" vertical="center"/>
    </xf>
    <xf numFmtId="0" fontId="28" fillId="4" borderId="1" xfId="0" applyFont="1" applyFill="1" applyBorder="1" applyAlignment="1">
      <alignment horizontal="center" vertical="center"/>
    </xf>
    <xf numFmtId="0" fontId="15" fillId="4" borderId="1" xfId="0" applyFont="1" applyFill="1" applyBorder="1" applyAlignment="1">
      <alignment horizontal="center" vertical="center"/>
    </xf>
    <xf numFmtId="44" fontId="15" fillId="3" borderId="1" xfId="6" applyFont="1" applyFill="1" applyBorder="1" applyAlignment="1">
      <alignment vertical="center"/>
    </xf>
    <xf numFmtId="44" fontId="15" fillId="3" borderId="1" xfId="6" applyFont="1" applyFill="1" applyBorder="1" applyAlignment="1">
      <alignment horizontal="center" vertical="center"/>
    </xf>
    <xf numFmtId="0" fontId="15" fillId="3" borderId="1" xfId="0" applyFont="1" applyFill="1" applyBorder="1" applyAlignment="1">
      <alignment vertical="center"/>
    </xf>
    <xf numFmtId="0" fontId="16" fillId="5" borderId="2" xfId="5" applyFont="1" applyFill="1" applyBorder="1" applyAlignment="1">
      <alignment horizontal="center" vertical="center"/>
    </xf>
    <xf numFmtId="44" fontId="14" fillId="0" borderId="1" xfId="6" applyFont="1" applyBorder="1" applyAlignment="1">
      <alignment vertical="center"/>
    </xf>
    <xf numFmtId="166" fontId="14" fillId="0" borderId="1" xfId="0" applyNumberFormat="1" applyFont="1" applyBorder="1" applyAlignment="1">
      <alignment vertical="center"/>
    </xf>
    <xf numFmtId="4" fontId="14" fillId="0" borderId="1" xfId="0" applyNumberFormat="1" applyFont="1" applyBorder="1" applyAlignment="1">
      <alignment vertical="center"/>
    </xf>
    <xf numFmtId="0" fontId="14" fillId="0" borderId="1" xfId="0" applyFont="1" applyBorder="1" applyAlignment="1">
      <alignment horizontal="right" vertical="center"/>
    </xf>
    <xf numFmtId="167" fontId="14" fillId="0" borderId="1" xfId="0" applyNumberFormat="1" applyFont="1" applyBorder="1" applyAlignment="1">
      <alignment horizontal="right" vertical="center"/>
    </xf>
    <xf numFmtId="0" fontId="20" fillId="6" borderId="0" xfId="0" applyFont="1" applyFill="1"/>
    <xf numFmtId="0" fontId="19" fillId="6" borderId="0" xfId="0" applyFont="1" applyFill="1"/>
    <xf numFmtId="44" fontId="20" fillId="6" borderId="0" xfId="0" applyNumberFormat="1" applyFont="1" applyFill="1"/>
    <xf numFmtId="0" fontId="20" fillId="0" borderId="0" xfId="0" applyFont="1"/>
    <xf numFmtId="0" fontId="20" fillId="0" borderId="0" xfId="0" applyFont="1" applyAlignment="1">
      <alignment vertical="top" wrapText="1"/>
    </xf>
    <xf numFmtId="0" fontId="20" fillId="0" borderId="0" xfId="0" applyFont="1" applyAlignment="1">
      <alignment wrapText="1"/>
    </xf>
    <xf numFmtId="0" fontId="30" fillId="6" borderId="0" xfId="0" applyFont="1" applyFill="1" applyBorder="1" applyAlignment="1" applyProtection="1">
      <alignment horizontal="left" vertical="center"/>
      <protection locked="0"/>
    </xf>
    <xf numFmtId="0" fontId="20" fillId="6" borderId="0" xfId="0" applyFont="1" applyFill="1" applyAlignment="1">
      <alignment horizontal="left"/>
    </xf>
    <xf numFmtId="0" fontId="14" fillId="0" borderId="0" xfId="0" applyFont="1"/>
    <xf numFmtId="0" fontId="19" fillId="7" borderId="3" xfId="0" applyFont="1" applyFill="1" applyBorder="1"/>
    <xf numFmtId="0" fontId="20" fillId="7" borderId="4" xfId="0" applyFont="1" applyFill="1" applyBorder="1" applyAlignment="1">
      <alignment wrapText="1"/>
    </xf>
    <xf numFmtId="0" fontId="20" fillId="8" borderId="4" xfId="0" applyFont="1" applyFill="1" applyBorder="1" applyAlignment="1">
      <alignment wrapText="1"/>
    </xf>
    <xf numFmtId="0" fontId="20" fillId="9" borderId="4" xfId="0" applyFont="1" applyFill="1" applyBorder="1" applyAlignment="1">
      <alignment wrapText="1"/>
    </xf>
    <xf numFmtId="0" fontId="20" fillId="9" borderId="5" xfId="0" applyFont="1" applyFill="1" applyBorder="1" applyAlignment="1">
      <alignment wrapText="1"/>
    </xf>
    <xf numFmtId="0" fontId="20" fillId="0" borderId="6" xfId="0" applyFont="1" applyBorder="1"/>
    <xf numFmtId="0" fontId="19" fillId="0" borderId="7" xfId="0" applyFont="1" applyBorder="1"/>
    <xf numFmtId="0" fontId="19" fillId="0" borderId="8" xfId="0" applyFont="1" applyBorder="1"/>
    <xf numFmtId="0" fontId="15" fillId="10" borderId="6" xfId="0" applyFont="1" applyFill="1" applyBorder="1"/>
    <xf numFmtId="0" fontId="14" fillId="10" borderId="7" xfId="0" applyFont="1" applyFill="1" applyBorder="1"/>
    <xf numFmtId="0" fontId="14" fillId="10" borderId="8" xfId="0" applyFont="1" applyFill="1" applyBorder="1"/>
    <xf numFmtId="0" fontId="15" fillId="0" borderId="6" xfId="0" applyFont="1" applyBorder="1"/>
    <xf numFmtId="0" fontId="14" fillId="0" borderId="7" xfId="0" applyFont="1" applyBorder="1"/>
    <xf numFmtId="0" fontId="14" fillId="0" borderId="8" xfId="0" applyFont="1" applyBorder="1"/>
    <xf numFmtId="0" fontId="15" fillId="10" borderId="9" xfId="0" applyFont="1" applyFill="1" applyBorder="1"/>
    <xf numFmtId="0" fontId="14" fillId="10" borderId="10" xfId="0" applyFont="1" applyFill="1" applyBorder="1"/>
    <xf numFmtId="0" fontId="14" fillId="10" borderId="11" xfId="0" applyFont="1" applyFill="1" applyBorder="1"/>
    <xf numFmtId="0" fontId="19" fillId="0" borderId="12" xfId="0" applyFont="1" applyBorder="1"/>
    <xf numFmtId="0" fontId="19" fillId="0" borderId="13" xfId="0" applyFont="1" applyBorder="1"/>
    <xf numFmtId="0" fontId="19" fillId="0" borderId="5" xfId="0" applyFont="1" applyBorder="1"/>
    <xf numFmtId="0" fontId="20" fillId="11" borderId="14" xfId="0" applyFont="1" applyFill="1" applyBorder="1"/>
    <xf numFmtId="0" fontId="19" fillId="11" borderId="0" xfId="0" applyFont="1" applyFill="1" applyBorder="1"/>
    <xf numFmtId="0" fontId="19" fillId="0" borderId="14" xfId="0" applyFont="1" applyBorder="1"/>
    <xf numFmtId="0" fontId="31" fillId="12" borderId="15" xfId="0" applyFont="1" applyFill="1" applyBorder="1"/>
    <xf numFmtId="0" fontId="32" fillId="12" borderId="16" xfId="0" applyFont="1" applyFill="1" applyBorder="1"/>
    <xf numFmtId="44" fontId="14" fillId="0" borderId="0" xfId="7" applyFont="1"/>
    <xf numFmtId="44" fontId="20" fillId="8" borderId="0" xfId="7" applyFont="1" applyFill="1" applyBorder="1"/>
    <xf numFmtId="44" fontId="19" fillId="11" borderId="0" xfId="7" applyFont="1" applyFill="1" applyBorder="1"/>
    <xf numFmtId="44" fontId="20" fillId="9" borderId="8" xfId="7" applyFont="1" applyFill="1" applyBorder="1"/>
    <xf numFmtId="44" fontId="19" fillId="0" borderId="0" xfId="7" applyFont="1" applyBorder="1"/>
    <xf numFmtId="44" fontId="19" fillId="0" borderId="8" xfId="7" applyFont="1" applyBorder="1"/>
    <xf numFmtId="44" fontId="32" fillId="12" borderId="16" xfId="7" applyFont="1" applyFill="1" applyBorder="1"/>
    <xf numFmtId="44" fontId="31" fillId="12" borderId="11" xfId="7" applyFont="1" applyFill="1" applyBorder="1"/>
    <xf numFmtId="44" fontId="14" fillId="13" borderId="0" xfId="7" applyFont="1" applyFill="1"/>
    <xf numFmtId="0" fontId="22" fillId="0" borderId="0" xfId="0" applyFont="1"/>
    <xf numFmtId="0" fontId="33" fillId="0" borderId="0" xfId="0" applyFont="1" applyAlignment="1">
      <alignment horizontal="center" vertical="center"/>
    </xf>
    <xf numFmtId="0" fontId="25" fillId="0" borderId="0" xfId="0" applyFont="1" applyAlignment="1">
      <alignment horizontal="center" vertical="center"/>
    </xf>
    <xf numFmtId="0" fontId="21" fillId="0" borderId="0" xfId="0" applyFont="1" applyAlignment="1">
      <alignment vertical="top" wrapText="1"/>
    </xf>
    <xf numFmtId="0" fontId="21" fillId="0" borderId="0" xfId="0" applyFont="1" applyAlignment="1">
      <alignment wrapText="1"/>
    </xf>
    <xf numFmtId="0" fontId="35" fillId="6" borderId="0" xfId="0" applyFont="1" applyFill="1" applyBorder="1" applyAlignment="1" applyProtection="1">
      <alignment horizontal="left" vertical="center"/>
      <protection locked="0"/>
    </xf>
    <xf numFmtId="0" fontId="22" fillId="6" borderId="0" xfId="0" applyFont="1" applyFill="1"/>
    <xf numFmtId="44" fontId="14" fillId="0" borderId="0" xfId="0" applyNumberFormat="1" applyFont="1"/>
    <xf numFmtId="0" fontId="15" fillId="9" borderId="0" xfId="0" applyFont="1" applyFill="1"/>
    <xf numFmtId="0" fontId="15" fillId="14" borderId="0" xfId="0" applyFont="1" applyFill="1" applyAlignment="1">
      <alignment horizontal="center"/>
    </xf>
    <xf numFmtId="168" fontId="14" fillId="0" borderId="0" xfId="0" applyNumberFormat="1" applyFont="1"/>
    <xf numFmtId="6" fontId="14" fillId="0" borderId="0" xfId="0" applyNumberFormat="1" applyFont="1"/>
    <xf numFmtId="43" fontId="14" fillId="0" borderId="0" xfId="8" applyFont="1"/>
    <xf numFmtId="6" fontId="15" fillId="15" borderId="0" xfId="0" applyNumberFormat="1" applyFont="1" applyFill="1"/>
    <xf numFmtId="44" fontId="15" fillId="15" borderId="0" xfId="0" applyNumberFormat="1" applyFont="1" applyFill="1"/>
    <xf numFmtId="169" fontId="14" fillId="10" borderId="7" xfId="8" applyNumberFormat="1" applyFont="1" applyFill="1" applyBorder="1"/>
    <xf numFmtId="169" fontId="14" fillId="0" borderId="7" xfId="8" applyNumberFormat="1" applyFont="1" applyBorder="1"/>
    <xf numFmtId="169" fontId="14" fillId="10" borderId="10" xfId="8" applyNumberFormat="1" applyFont="1" applyFill="1" applyBorder="1"/>
    <xf numFmtId="168" fontId="36" fillId="16" borderId="0" xfId="0" applyNumberFormat="1" applyFont="1" applyFill="1"/>
    <xf numFmtId="0" fontId="14" fillId="0" borderId="0" xfId="0" applyFont="1" applyAlignment="1">
      <alignment wrapText="1"/>
    </xf>
    <xf numFmtId="0" fontId="15" fillId="14" borderId="0" xfId="0" applyFont="1" applyFill="1" applyAlignment="1">
      <alignment horizontal="center" vertical="center" wrapText="1"/>
    </xf>
    <xf numFmtId="9" fontId="14" fillId="0" borderId="0" xfId="0" applyNumberFormat="1" applyFont="1"/>
    <xf numFmtId="0" fontId="15" fillId="17" borderId="0" xfId="0" applyFont="1" applyFill="1" applyAlignment="1">
      <alignment horizontal="center" vertical="center" wrapText="1"/>
    </xf>
    <xf numFmtId="0" fontId="15" fillId="0" borderId="0" xfId="0" applyFont="1" applyFill="1" applyAlignment="1">
      <alignment horizontal="center" vertical="center" wrapText="1"/>
    </xf>
    <xf numFmtId="0" fontId="0" fillId="0" borderId="0" xfId="0" applyFill="1"/>
    <xf numFmtId="0" fontId="26" fillId="10" borderId="6" xfId="0" applyFont="1" applyFill="1" applyBorder="1" applyAlignment="1">
      <alignment wrapText="1"/>
    </xf>
    <xf numFmtId="0" fontId="26" fillId="0" borderId="6" xfId="0" applyFont="1" applyBorder="1" applyAlignment="1">
      <alignment wrapText="1"/>
    </xf>
    <xf numFmtId="0" fontId="26" fillId="0" borderId="6" xfId="0" applyFont="1" applyBorder="1"/>
    <xf numFmtId="0" fontId="38" fillId="0" borderId="7" xfId="0" applyFont="1" applyBorder="1"/>
    <xf numFmtId="169" fontId="38" fillId="0" borderId="7" xfId="8" applyNumberFormat="1" applyFont="1" applyBorder="1"/>
    <xf numFmtId="0" fontId="38" fillId="10" borderId="7" xfId="0" applyFont="1" applyFill="1" applyBorder="1"/>
    <xf numFmtId="169" fontId="38" fillId="10" borderId="7" xfId="8" applyNumberFormat="1" applyFont="1" applyFill="1" applyBorder="1"/>
    <xf numFmtId="169" fontId="0" fillId="0" borderId="0" xfId="0" applyNumberFormat="1"/>
    <xf numFmtId="0" fontId="39" fillId="0" borderId="0" xfId="0" applyFont="1"/>
    <xf numFmtId="0" fontId="0" fillId="0" borderId="1" xfId="0" applyBorder="1"/>
    <xf numFmtId="43" fontId="0" fillId="0" borderId="1" xfId="8" applyFont="1" applyBorder="1"/>
    <xf numFmtId="0" fontId="40" fillId="0" borderId="0" xfId="0" applyFont="1"/>
    <xf numFmtId="0" fontId="41" fillId="0" borderId="0" xfId="0" applyFont="1"/>
    <xf numFmtId="43" fontId="41" fillId="0" borderId="0" xfId="8" applyFont="1"/>
    <xf numFmtId="0" fontId="0" fillId="0" borderId="0" xfId="0" applyFont="1"/>
    <xf numFmtId="0" fontId="0" fillId="0" borderId="0" xfId="0" applyAlignment="1">
      <alignment horizontal="center"/>
    </xf>
    <xf numFmtId="0" fontId="41" fillId="0" borderId="0" xfId="0" applyFont="1" applyAlignment="1">
      <alignment horizontal="center"/>
    </xf>
    <xf numFmtId="170" fontId="0" fillId="0" borderId="0" xfId="0" applyNumberFormat="1"/>
    <xf numFmtId="170" fontId="41" fillId="0" borderId="0" xfId="0" applyNumberFormat="1" applyFont="1"/>
    <xf numFmtId="168" fontId="37" fillId="17" borderId="0" xfId="0" applyNumberFormat="1" applyFont="1" applyFill="1"/>
    <xf numFmtId="168" fontId="13" fillId="17" borderId="0" xfId="0" applyNumberFormat="1" applyFont="1" applyFill="1"/>
    <xf numFmtId="0" fontId="42" fillId="0" borderId="0" xfId="0" applyFont="1" applyAlignment="1">
      <alignment horizontal="center"/>
    </xf>
    <xf numFmtId="0" fontId="42" fillId="0" borderId="0" xfId="0" applyFont="1" applyFill="1" applyAlignment="1">
      <alignment horizontal="center"/>
    </xf>
    <xf numFmtId="43" fontId="39" fillId="0" borderId="0" xfId="8" applyFont="1"/>
    <xf numFmtId="0" fontId="44" fillId="0" borderId="0" xfId="0" applyFont="1"/>
    <xf numFmtId="0" fontId="45" fillId="0" borderId="0" xfId="0" applyFont="1"/>
    <xf numFmtId="0" fontId="42" fillId="18" borderId="0" xfId="0" applyFont="1" applyFill="1"/>
    <xf numFmtId="0" fontId="43" fillId="18" borderId="0" xfId="0" applyFont="1" applyFill="1"/>
    <xf numFmtId="170" fontId="42" fillId="18" borderId="0" xfId="0" applyNumberFormat="1" applyFont="1" applyFill="1"/>
    <xf numFmtId="0" fontId="41" fillId="19" borderId="0" xfId="0" applyFont="1" applyFill="1"/>
    <xf numFmtId="168" fontId="0" fillId="0" borderId="0" xfId="0" applyNumberFormat="1"/>
    <xf numFmtId="168" fontId="0" fillId="0" borderId="0" xfId="0" applyNumberFormat="1" applyFill="1"/>
    <xf numFmtId="164" fontId="14" fillId="0" borderId="0" xfId="0" applyNumberFormat="1" applyFont="1"/>
    <xf numFmtId="9" fontId="38" fillId="0" borderId="0" xfId="0" applyNumberFormat="1" applyFont="1"/>
    <xf numFmtId="168" fontId="36" fillId="20" borderId="0" xfId="0" applyNumberFormat="1" applyFont="1" applyFill="1"/>
    <xf numFmtId="0" fontId="0" fillId="0" borderId="1" xfId="0" applyBorder="1" applyAlignment="1">
      <alignment horizontal="left"/>
    </xf>
    <xf numFmtId="0" fontId="16" fillId="21" borderId="1" xfId="0" applyFont="1" applyFill="1" applyBorder="1" applyAlignment="1">
      <alignment vertical="center" wrapText="1"/>
    </xf>
    <xf numFmtId="0" fontId="16" fillId="17" borderId="1" xfId="0" applyFont="1" applyFill="1" applyBorder="1" applyAlignment="1">
      <alignment horizontal="left" vertical="center" wrapText="1"/>
    </xf>
    <xf numFmtId="0" fontId="16" fillId="21" borderId="1" xfId="0" applyFont="1" applyFill="1" applyBorder="1" applyAlignment="1">
      <alignment horizontal="left" vertical="center" wrapText="1"/>
    </xf>
    <xf numFmtId="0" fontId="14" fillId="0" borderId="1" xfId="0" applyFont="1" applyFill="1" applyBorder="1" applyAlignment="1">
      <alignment vertical="top" wrapText="1"/>
    </xf>
    <xf numFmtId="0" fontId="16" fillId="17" borderId="1" xfId="0" applyFont="1" applyFill="1" applyBorder="1" applyAlignment="1">
      <alignment vertical="center" wrapText="1"/>
    </xf>
    <xf numFmtId="0" fontId="16" fillId="0" borderId="1" xfId="0" applyFont="1" applyFill="1" applyBorder="1" applyAlignment="1">
      <alignment vertical="center" wrapText="1"/>
    </xf>
    <xf numFmtId="0" fontId="30" fillId="21" borderId="0" xfId="0" applyFont="1" applyFill="1" applyAlignment="1">
      <alignment horizontal="center" wrapText="1"/>
    </xf>
    <xf numFmtId="0" fontId="16" fillId="21" borderId="1" xfId="0" applyFont="1" applyFill="1" applyBorder="1" applyAlignment="1">
      <alignment wrapText="1"/>
    </xf>
    <xf numFmtId="0" fontId="16" fillId="21" borderId="0" xfId="0" applyFont="1" applyFill="1" applyAlignment="1">
      <alignment wrapText="1"/>
    </xf>
    <xf numFmtId="0" fontId="46" fillId="0" borderId="1" xfId="0" applyFont="1" applyBorder="1"/>
    <xf numFmtId="0" fontId="30" fillId="15" borderId="0" xfId="0" applyFont="1" applyFill="1" applyAlignment="1">
      <alignment horizontal="center" wrapText="1"/>
    </xf>
    <xf numFmtId="0" fontId="14" fillId="0" borderId="1" xfId="0" applyFont="1" applyBorder="1" applyAlignment="1">
      <alignment wrapText="1"/>
    </xf>
    <xf numFmtId="0" fontId="15" fillId="0" borderId="1" xfId="0" applyFont="1" applyBorder="1" applyAlignment="1">
      <alignment horizontal="center" wrapText="1"/>
    </xf>
    <xf numFmtId="0" fontId="14" fillId="21" borderId="1" xfId="0" applyFont="1" applyFill="1" applyBorder="1" applyAlignment="1">
      <alignment vertical="center" wrapText="1"/>
    </xf>
    <xf numFmtId="0" fontId="30" fillId="21" borderId="1" xfId="0" applyFont="1" applyFill="1" applyBorder="1" applyAlignment="1">
      <alignment horizontal="center" wrapText="1"/>
    </xf>
    <xf numFmtId="0" fontId="47" fillId="17" borderId="1" xfId="1" applyFont="1" applyFill="1" applyBorder="1" applyAlignment="1">
      <alignment horizontal="center" vertical="center" wrapText="1"/>
    </xf>
    <xf numFmtId="0" fontId="48" fillId="17" borderId="1" xfId="1" applyFont="1" applyFill="1" applyBorder="1" applyAlignment="1">
      <alignment horizontal="center" vertical="center" wrapText="1"/>
    </xf>
    <xf numFmtId="0" fontId="49" fillId="17" borderId="1" xfId="1" applyFont="1" applyFill="1" applyBorder="1" applyAlignment="1">
      <alignment horizontal="center" vertical="center" wrapText="1"/>
    </xf>
    <xf numFmtId="0" fontId="47" fillId="0" borderId="1" xfId="1" applyFont="1" applyBorder="1"/>
    <xf numFmtId="0" fontId="47" fillId="17" borderId="17" xfId="1" applyFont="1" applyFill="1" applyBorder="1" applyAlignment="1">
      <alignment horizontal="center" vertical="center" wrapText="1"/>
    </xf>
    <xf numFmtId="0" fontId="47" fillId="0" borderId="0" xfId="1" applyFont="1"/>
    <xf numFmtId="0" fontId="47" fillId="17" borderId="1" xfId="1" applyFont="1" applyFill="1" applyBorder="1" applyAlignment="1">
      <alignment horizontal="center" vertical="center" wrapText="1"/>
    </xf>
    <xf numFmtId="0" fontId="49" fillId="17" borderId="1" xfId="1" applyFont="1" applyFill="1" applyBorder="1" applyAlignment="1">
      <alignment horizontal="center" vertical="center" wrapText="1"/>
    </xf>
    <xf numFmtId="0" fontId="47" fillId="17" borderId="18" xfId="1" applyFont="1" applyFill="1" applyBorder="1" applyAlignment="1">
      <alignment horizontal="center" vertical="center" wrapText="1"/>
    </xf>
    <xf numFmtId="0" fontId="47" fillId="17" borderId="19" xfId="1" applyFont="1" applyFill="1" applyBorder="1" applyAlignment="1">
      <alignment horizontal="center" vertical="center" wrapText="1"/>
    </xf>
    <xf numFmtId="0" fontId="47" fillId="0" borderId="1" xfId="1" applyFont="1" applyBorder="1" applyAlignment="1">
      <alignment horizontal="center" vertical="center" wrapText="1"/>
    </xf>
    <xf numFmtId="0" fontId="47" fillId="0" borderId="1" xfId="1" applyFont="1" applyBorder="1" applyAlignment="1">
      <alignment horizontal="center" vertical="center" wrapText="1"/>
    </xf>
    <xf numFmtId="0" fontId="47" fillId="0" borderId="1" xfId="1" applyFont="1" applyFill="1" applyBorder="1" applyAlignment="1">
      <alignment vertical="center" wrapText="1"/>
    </xf>
    <xf numFmtId="0" fontId="47" fillId="0" borderId="1" xfId="1" applyFont="1" applyFill="1" applyBorder="1" applyAlignment="1">
      <alignment horizontal="center" vertical="center"/>
    </xf>
    <xf numFmtId="0" fontId="47" fillId="0" borderId="1" xfId="1" applyFont="1" applyFill="1" applyBorder="1" applyAlignment="1">
      <alignment horizontal="center" vertical="center" wrapText="1"/>
    </xf>
    <xf numFmtId="0" fontId="51" fillId="0" borderId="1" xfId="1" applyFont="1" applyFill="1" applyBorder="1" applyAlignment="1">
      <alignment horizontal="center" vertical="center" wrapText="1"/>
    </xf>
    <xf numFmtId="0" fontId="49" fillId="0" borderId="1" xfId="1" applyFont="1" applyBorder="1" applyAlignment="1">
      <alignment horizontal="center" vertical="center"/>
    </xf>
    <xf numFmtId="0" fontId="47" fillId="0" borderId="1" xfId="1" applyFont="1" applyBorder="1" applyAlignment="1">
      <alignment horizontal="center" vertical="center"/>
    </xf>
    <xf numFmtId="0" fontId="47" fillId="0" borderId="1" xfId="1" applyFont="1" applyFill="1" applyBorder="1" applyAlignment="1">
      <alignment horizontal="left" vertical="center" wrapText="1"/>
    </xf>
    <xf numFmtId="0" fontId="47" fillId="0" borderId="19" xfId="1" applyFont="1" applyBorder="1" applyAlignment="1">
      <alignment horizontal="center" vertical="center" wrapText="1"/>
    </xf>
    <xf numFmtId="0" fontId="47" fillId="0" borderId="20" xfId="1" applyFont="1" applyBorder="1" applyAlignment="1">
      <alignment horizontal="center" vertical="center" wrapText="1"/>
    </xf>
    <xf numFmtId="0" fontId="47" fillId="0" borderId="21" xfId="1" applyFont="1" applyBorder="1" applyAlignment="1">
      <alignment horizontal="center" vertical="center" wrapText="1"/>
    </xf>
    <xf numFmtId="0" fontId="47" fillId="0" borderId="21" xfId="1" applyFont="1" applyBorder="1" applyAlignment="1">
      <alignment horizontal="center" vertical="center" wrapText="1"/>
    </xf>
    <xf numFmtId="0" fontId="52" fillId="0" borderId="1" xfId="1" applyFont="1" applyBorder="1" applyAlignment="1">
      <alignment horizontal="center" vertical="center" wrapText="1"/>
    </xf>
    <xf numFmtId="171" fontId="52" fillId="0" borderId="19" xfId="9" applyFont="1" applyBorder="1" applyAlignment="1">
      <alignment horizontal="center" vertical="center" wrapText="1"/>
    </xf>
    <xf numFmtId="0" fontId="47" fillId="0" borderId="17" xfId="1" applyFont="1" applyBorder="1" applyAlignment="1">
      <alignment horizontal="center" vertical="center" wrapText="1"/>
    </xf>
    <xf numFmtId="0" fontId="53" fillId="0" borderId="1" xfId="1" applyFont="1" applyBorder="1" applyAlignment="1">
      <alignment horizontal="left" vertical="center" wrapText="1"/>
    </xf>
    <xf numFmtId="0" fontId="47" fillId="0" borderId="1" xfId="1" applyFont="1" applyBorder="1" applyAlignment="1">
      <alignment horizontal="center"/>
    </xf>
    <xf numFmtId="0" fontId="51" fillId="17" borderId="1" xfId="1" applyFont="1" applyFill="1" applyBorder="1" applyAlignment="1">
      <alignment horizontal="center" vertical="center" wrapText="1"/>
    </xf>
    <xf numFmtId="2" fontId="51" fillId="0" borderId="1" xfId="1" applyNumberFormat="1" applyFont="1" applyFill="1" applyBorder="1" applyAlignment="1">
      <alignment horizontal="center" vertical="center" wrapText="1"/>
    </xf>
    <xf numFmtId="0" fontId="49" fillId="0" borderId="1" xfId="1" applyFont="1" applyBorder="1" applyAlignment="1">
      <alignment horizontal="center" vertical="center" wrapText="1"/>
    </xf>
    <xf numFmtId="0" fontId="47" fillId="0" borderId="7" xfId="1" applyFont="1" applyBorder="1" applyAlignment="1">
      <alignment horizontal="center" vertical="center" wrapText="1"/>
    </xf>
    <xf numFmtId="2" fontId="51" fillId="17" borderId="1" xfId="1" applyNumberFormat="1" applyFont="1" applyFill="1" applyBorder="1" applyAlignment="1">
      <alignment horizontal="center" vertical="center" wrapText="1"/>
    </xf>
    <xf numFmtId="0" fontId="49" fillId="0" borderId="0" xfId="1" applyFont="1"/>
    <xf numFmtId="0" fontId="51" fillId="0" borderId="1" xfId="1" quotePrefix="1" applyFont="1" applyFill="1" applyBorder="1" applyAlignment="1">
      <alignment horizontal="center" vertical="center" wrapText="1"/>
    </xf>
    <xf numFmtId="0" fontId="47" fillId="0" borderId="22" xfId="1" applyFont="1" applyBorder="1" applyAlignment="1">
      <alignment horizontal="center" vertical="center" wrapText="1"/>
    </xf>
    <xf numFmtId="0" fontId="47" fillId="0" borderId="23" xfId="1" applyFont="1" applyBorder="1" applyAlignment="1">
      <alignment horizontal="center" vertical="center" wrapText="1"/>
    </xf>
    <xf numFmtId="0" fontId="47" fillId="0" borderId="24" xfId="1" applyFont="1" applyBorder="1" applyAlignment="1">
      <alignment horizontal="center" vertical="center" wrapText="1"/>
    </xf>
    <xf numFmtId="0" fontId="47" fillId="0" borderId="7" xfId="1" applyFont="1" applyFill="1" applyBorder="1" applyAlignment="1">
      <alignment horizontal="center" vertical="center" wrapText="1"/>
    </xf>
    <xf numFmtId="0" fontId="47" fillId="0" borderId="25" xfId="1" applyFont="1" applyBorder="1" applyAlignment="1">
      <alignment horizontal="center" vertical="center" wrapText="1"/>
    </xf>
    <xf numFmtId="0" fontId="54" fillId="0" borderId="1" xfId="1" applyFont="1" applyFill="1" applyBorder="1" applyAlignment="1">
      <alignment vertical="center" wrapText="1"/>
    </xf>
    <xf numFmtId="0" fontId="51" fillId="0" borderId="1" xfId="1" applyFont="1" applyFill="1" applyBorder="1" applyAlignment="1">
      <alignment vertical="center" wrapText="1"/>
    </xf>
    <xf numFmtId="171" fontId="47" fillId="0" borderId="25" xfId="9" applyFont="1" applyBorder="1" applyAlignment="1">
      <alignment horizontal="center" vertical="center" wrapText="1"/>
    </xf>
    <xf numFmtId="0" fontId="55" fillId="21" borderId="1" xfId="1" applyFont="1" applyFill="1" applyBorder="1" applyAlignment="1">
      <alignment vertical="top" wrapText="1"/>
    </xf>
    <xf numFmtId="0" fontId="47" fillId="0" borderId="0" xfId="1" applyFont="1" applyAlignment="1">
      <alignment horizontal="center" vertical="center"/>
    </xf>
    <xf numFmtId="0" fontId="47" fillId="0" borderId="18" xfId="1" applyFont="1" applyBorder="1" applyAlignment="1">
      <alignment vertical="center" wrapText="1"/>
    </xf>
    <xf numFmtId="0" fontId="51" fillId="0" borderId="18" xfId="1" applyFont="1" applyBorder="1" applyAlignment="1">
      <alignment vertical="center" wrapText="1"/>
    </xf>
    <xf numFmtId="0" fontId="51" fillId="0" borderId="1" xfId="1" applyFont="1" applyBorder="1" applyAlignment="1">
      <alignment horizontal="center" vertical="center" wrapText="1"/>
    </xf>
    <xf numFmtId="171" fontId="51" fillId="0" borderId="22" xfId="9" applyFont="1" applyBorder="1" applyAlignment="1">
      <alignment horizontal="center" vertical="center" wrapText="1"/>
    </xf>
    <xf numFmtId="171" fontId="49" fillId="0" borderId="1" xfId="9" applyFont="1" applyBorder="1" applyAlignment="1">
      <alignment horizontal="center" vertical="center" wrapText="1"/>
    </xf>
    <xf numFmtId="164" fontId="47" fillId="0" borderId="1" xfId="1" applyNumberFormat="1" applyFont="1" applyBorder="1" applyAlignment="1">
      <alignment horizontal="center" vertical="center"/>
    </xf>
    <xf numFmtId="0" fontId="47" fillId="0" borderId="0" xfId="1" applyFont="1" applyBorder="1" applyAlignment="1">
      <alignment horizontal="center" vertical="center" wrapText="1"/>
    </xf>
    <xf numFmtId="0" fontId="51" fillId="0" borderId="0" xfId="1" applyFont="1" applyBorder="1" applyAlignment="1">
      <alignment horizontal="center" vertical="center" wrapText="1"/>
    </xf>
    <xf numFmtId="0" fontId="51" fillId="0" borderId="0" xfId="1" applyFont="1" applyFill="1" applyBorder="1" applyAlignment="1">
      <alignment horizontal="center" vertical="center" wrapText="1"/>
    </xf>
    <xf numFmtId="0" fontId="51" fillId="0" borderId="23" xfId="1" applyFont="1" applyFill="1" applyBorder="1" applyAlignment="1">
      <alignment horizontal="center" vertical="center" wrapText="1"/>
    </xf>
    <xf numFmtId="171" fontId="47" fillId="0" borderId="1" xfId="9" applyFont="1" applyBorder="1" applyAlignment="1">
      <alignment horizontal="center" vertical="center" wrapText="1"/>
    </xf>
    <xf numFmtId="164" fontId="47" fillId="0" borderId="1" xfId="1" applyNumberFormat="1" applyFont="1" applyBorder="1"/>
    <xf numFmtId="0" fontId="47" fillId="0" borderId="0" xfId="1" applyFont="1" applyBorder="1" applyAlignment="1">
      <alignment horizontal="center" vertical="center" wrapText="1"/>
    </xf>
    <xf numFmtId="171" fontId="47" fillId="0" borderId="1" xfId="1" applyNumberFormat="1" applyFont="1" applyBorder="1" applyAlignment="1">
      <alignment horizontal="center" vertical="center" wrapText="1"/>
    </xf>
    <xf numFmtId="171" fontId="47" fillId="0" borderId="0" xfId="1" applyNumberFormat="1" applyFont="1" applyBorder="1" applyAlignment="1">
      <alignment horizontal="center" vertical="center" wrapText="1"/>
    </xf>
  </cellXfs>
  <cellStyles count="10">
    <cellStyle name="Comma" xfId="8" builtinId="3"/>
    <cellStyle name="Comma 2" xfId="9"/>
    <cellStyle name="Currency" xfId="7" builtinId="4"/>
    <cellStyle name="Currency 2" xfId="6"/>
    <cellStyle name="Good" xfId="5" builtinId="26"/>
    <cellStyle name="Good 2" xfId="3"/>
    <cellStyle name="Normal" xfId="0" builtinId="0"/>
    <cellStyle name="Normal 2" xfId="2"/>
    <cellStyle name="Normal 3" xfId="1"/>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oboklon.com/index.php?prodid=34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11" zoomScale="110" zoomScaleNormal="110" workbookViewId="0">
      <selection activeCell="D25" sqref="D25"/>
    </sheetView>
  </sheetViews>
  <sheetFormatPr defaultRowHeight="15" x14ac:dyDescent="0.25"/>
  <cols>
    <col min="2" max="2" width="39.28515625" customWidth="1"/>
    <col min="3" max="3" width="25" customWidth="1"/>
    <col min="4" max="4" width="88.42578125" customWidth="1"/>
    <col min="5" max="5" width="22" customWidth="1"/>
    <col min="6" max="6" width="18.28515625" customWidth="1"/>
    <col min="7" max="7" width="37.140625" customWidth="1"/>
    <col min="8" max="8" width="18.42578125" customWidth="1"/>
    <col min="9" max="9" width="19.7109375" style="132" customWidth="1"/>
  </cols>
  <sheetData>
    <row r="1" spans="1:9" ht="58.5" customHeight="1" x14ac:dyDescent="0.25">
      <c r="B1" s="117" t="s">
        <v>176</v>
      </c>
      <c r="C1" s="117" t="s">
        <v>199</v>
      </c>
      <c r="D1" s="117" t="s">
        <v>190</v>
      </c>
      <c r="E1" s="128" t="s">
        <v>200</v>
      </c>
      <c r="F1" s="130" t="s">
        <v>201</v>
      </c>
      <c r="G1" s="128" t="s">
        <v>202</v>
      </c>
      <c r="H1" s="130" t="s">
        <v>201</v>
      </c>
      <c r="I1" s="131"/>
    </row>
    <row r="2" spans="1:9" ht="51.75" x14ac:dyDescent="0.25">
      <c r="B2" s="73" t="s">
        <v>177</v>
      </c>
      <c r="C2" s="153">
        <f>PPEs!J32+PPEs!K32</f>
        <v>65614100</v>
      </c>
      <c r="D2" s="127" t="s">
        <v>194</v>
      </c>
      <c r="E2" s="118">
        <f>C2*F2</f>
        <v>45929870</v>
      </c>
      <c r="F2" s="129">
        <v>0.7</v>
      </c>
      <c r="G2" s="118">
        <f>C2*H2</f>
        <v>19684230.000000004</v>
      </c>
      <c r="H2" s="129">
        <f>100%-F2</f>
        <v>0.30000000000000004</v>
      </c>
      <c r="I2" s="164"/>
    </row>
    <row r="3" spans="1:9" ht="15.75" x14ac:dyDescent="0.25">
      <c r="B3" s="73" t="s">
        <v>193</v>
      </c>
      <c r="C3" s="153">
        <f>PPEs!J31+PPEs!K31</f>
        <v>9160860</v>
      </c>
      <c r="D3" s="73" t="s">
        <v>191</v>
      </c>
      <c r="E3" s="118">
        <f>C3*F3</f>
        <v>9160860</v>
      </c>
      <c r="F3" s="129">
        <v>1</v>
      </c>
      <c r="G3" s="118">
        <f t="shared" ref="G3:G11" si="0">C3*H3</f>
        <v>0</v>
      </c>
      <c r="H3" s="129">
        <f>100%-F3</f>
        <v>0</v>
      </c>
      <c r="I3" s="164"/>
    </row>
    <row r="4" spans="1:9" ht="15.75" x14ac:dyDescent="0.25">
      <c r="B4" s="73" t="str">
        <f>PPEs!I33</f>
        <v>Emergency/Ambulance service equipment</v>
      </c>
      <c r="C4" s="153">
        <f>PPEs!J33</f>
        <v>14925000</v>
      </c>
      <c r="D4" s="73" t="s">
        <v>222</v>
      </c>
      <c r="E4" s="118">
        <f>C4*F4</f>
        <v>14925000</v>
      </c>
      <c r="F4" s="129">
        <v>1</v>
      </c>
      <c r="G4" s="118">
        <f t="shared" si="0"/>
        <v>0</v>
      </c>
      <c r="H4" s="129"/>
      <c r="I4" s="164"/>
    </row>
    <row r="5" spans="1:9" ht="77.25" x14ac:dyDescent="0.25">
      <c r="B5" s="73" t="s">
        <v>178</v>
      </c>
      <c r="C5" s="153">
        <f>'Lugar - testing'!F32+'PPE - reg.labs'!F29+'Testing - reg.labs'!F22+'Abkhazia - labs'!F23</f>
        <v>975296.25722711417</v>
      </c>
      <c r="D5" s="127" t="s">
        <v>192</v>
      </c>
      <c r="E5" s="115">
        <f>C5*F5</f>
        <v>3901185.0289084567</v>
      </c>
      <c r="F5" s="166">
        <v>4</v>
      </c>
      <c r="G5" s="118">
        <f t="shared" si="0"/>
        <v>1950592.5144542283</v>
      </c>
      <c r="H5" s="166">
        <v>2</v>
      </c>
      <c r="I5" s="164"/>
    </row>
    <row r="6" spans="1:9" ht="18.75" x14ac:dyDescent="0.3">
      <c r="B6" s="116" t="s">
        <v>179</v>
      </c>
      <c r="C6" s="152">
        <f>C7+C11+C15+C17+C20</f>
        <v>77500000</v>
      </c>
      <c r="D6" s="73"/>
      <c r="E6" s="73"/>
      <c r="F6" s="129"/>
      <c r="G6" s="118">
        <f t="shared" si="0"/>
        <v>0</v>
      </c>
      <c r="H6" s="129"/>
      <c r="I6" s="164"/>
    </row>
    <row r="7" spans="1:9" x14ac:dyDescent="0.25">
      <c r="A7">
        <v>1</v>
      </c>
      <c r="B7" s="73" t="s">
        <v>195</v>
      </c>
      <c r="C7" s="121">
        <f>C8+C9+C10</f>
        <v>25000000</v>
      </c>
      <c r="D7" s="73" t="s">
        <v>180</v>
      </c>
      <c r="E7" s="118">
        <f>C7*F7</f>
        <v>25000000</v>
      </c>
      <c r="F7" s="129">
        <v>1</v>
      </c>
      <c r="G7" s="118">
        <f t="shared" si="0"/>
        <v>0</v>
      </c>
      <c r="H7" s="129">
        <f>100%-F7</f>
        <v>0</v>
      </c>
      <c r="I7" s="164"/>
    </row>
    <row r="8" spans="1:9" x14ac:dyDescent="0.25">
      <c r="B8" s="73" t="s">
        <v>185</v>
      </c>
      <c r="C8" s="118">
        <v>12000000</v>
      </c>
      <c r="D8" s="73"/>
      <c r="E8" s="73"/>
      <c r="F8" s="129"/>
      <c r="G8" s="118">
        <f t="shared" si="0"/>
        <v>0</v>
      </c>
      <c r="H8" s="129"/>
      <c r="I8" s="164"/>
    </row>
    <row r="9" spans="1:9" x14ac:dyDescent="0.25">
      <c r="B9" s="73" t="s">
        <v>186</v>
      </c>
      <c r="C9" s="118">
        <v>5000000</v>
      </c>
      <c r="D9" s="73"/>
      <c r="E9" s="73"/>
      <c r="F9" s="129"/>
      <c r="G9" s="118">
        <f t="shared" si="0"/>
        <v>0</v>
      </c>
      <c r="H9" s="129"/>
      <c r="I9" s="164"/>
    </row>
    <row r="10" spans="1:9" x14ac:dyDescent="0.25">
      <c r="B10" s="73" t="s">
        <v>166</v>
      </c>
      <c r="C10" s="118">
        <v>8000000</v>
      </c>
      <c r="D10" s="73"/>
      <c r="E10" s="73"/>
      <c r="F10" s="129"/>
      <c r="G10" s="118">
        <f t="shared" si="0"/>
        <v>0</v>
      </c>
      <c r="H10" s="129"/>
      <c r="I10" s="164"/>
    </row>
    <row r="11" spans="1:9" x14ac:dyDescent="0.25">
      <c r="A11">
        <v>2</v>
      </c>
      <c r="B11" s="73" t="s">
        <v>196</v>
      </c>
      <c r="C11" s="121">
        <f>C12+C13</f>
        <v>17000000</v>
      </c>
      <c r="D11" s="73" t="s">
        <v>181</v>
      </c>
      <c r="E11" s="119">
        <f>C11*F11</f>
        <v>8500000</v>
      </c>
      <c r="F11" s="129">
        <v>0.5</v>
      </c>
      <c r="G11" s="118">
        <f t="shared" si="0"/>
        <v>8500000</v>
      </c>
      <c r="H11" s="129">
        <f>100%-F11</f>
        <v>0.5</v>
      </c>
      <c r="I11" s="164"/>
    </row>
    <row r="12" spans="1:9" x14ac:dyDescent="0.25">
      <c r="B12" s="73" t="s">
        <v>186</v>
      </c>
      <c r="C12" s="118">
        <v>10000000</v>
      </c>
      <c r="D12" s="73"/>
      <c r="E12" s="73"/>
      <c r="F12" s="129"/>
      <c r="G12" s="118">
        <f t="shared" ref="G12:G28" si="1">C12*H12</f>
        <v>0</v>
      </c>
      <c r="H12" s="129"/>
      <c r="I12" s="164"/>
    </row>
    <row r="13" spans="1:9" x14ac:dyDescent="0.25">
      <c r="B13" s="73" t="s">
        <v>166</v>
      </c>
      <c r="C13" s="118">
        <v>7000000</v>
      </c>
      <c r="D13" s="120"/>
      <c r="E13" s="73"/>
      <c r="F13" s="129"/>
      <c r="G13" s="118">
        <f t="shared" si="1"/>
        <v>0</v>
      </c>
      <c r="H13" s="129"/>
      <c r="I13" s="164"/>
    </row>
    <row r="14" spans="1:9" x14ac:dyDescent="0.25">
      <c r="B14" s="73"/>
      <c r="C14" s="115"/>
      <c r="D14" s="73"/>
      <c r="E14" s="73"/>
      <c r="F14" s="129"/>
      <c r="G14" s="118">
        <f t="shared" si="1"/>
        <v>0</v>
      </c>
      <c r="H14" s="129"/>
      <c r="I14" s="164"/>
    </row>
    <row r="15" spans="1:9" x14ac:dyDescent="0.25">
      <c r="A15">
        <v>3</v>
      </c>
      <c r="B15" s="73" t="s">
        <v>197</v>
      </c>
      <c r="C15" s="121">
        <f>C16</f>
        <v>13500000</v>
      </c>
      <c r="D15" s="73" t="s">
        <v>182</v>
      </c>
      <c r="E15" s="119">
        <f>C15*F15</f>
        <v>13500000</v>
      </c>
      <c r="F15" s="129">
        <v>1</v>
      </c>
      <c r="G15" s="118">
        <f t="shared" si="1"/>
        <v>0</v>
      </c>
      <c r="H15" s="129">
        <f>100%-F15</f>
        <v>0</v>
      </c>
      <c r="I15" s="164"/>
    </row>
    <row r="16" spans="1:9" x14ac:dyDescent="0.25">
      <c r="B16" s="73" t="s">
        <v>187</v>
      </c>
      <c r="C16" s="119">
        <v>13500000</v>
      </c>
      <c r="D16" s="73"/>
      <c r="E16" s="73"/>
      <c r="F16" s="129"/>
      <c r="G16" s="118">
        <f t="shared" si="1"/>
        <v>0</v>
      </c>
      <c r="H16" s="129"/>
      <c r="I16" s="164"/>
    </row>
    <row r="17" spans="1:9" x14ac:dyDescent="0.25">
      <c r="A17">
        <v>4</v>
      </c>
      <c r="B17" s="73" t="s">
        <v>188</v>
      </c>
      <c r="C17" s="122">
        <f>C18</f>
        <v>10000000</v>
      </c>
      <c r="D17" s="73" t="s">
        <v>183</v>
      </c>
      <c r="E17" s="115"/>
      <c r="F17" s="129"/>
      <c r="G17" s="118"/>
      <c r="H17" s="129"/>
      <c r="I17" s="164"/>
    </row>
    <row r="18" spans="1:9" x14ac:dyDescent="0.25">
      <c r="B18" s="73" t="s">
        <v>166</v>
      </c>
      <c r="C18" s="115">
        <v>10000000</v>
      </c>
      <c r="D18" s="73"/>
      <c r="E18" s="165">
        <f>C18*F18</f>
        <v>10000000</v>
      </c>
      <c r="F18" s="129">
        <v>1</v>
      </c>
      <c r="G18" s="118">
        <f t="shared" si="1"/>
        <v>0</v>
      </c>
      <c r="H18" s="129">
        <f t="shared" ref="H18:H24" si="2">100%-F18</f>
        <v>0</v>
      </c>
      <c r="I18" s="164"/>
    </row>
    <row r="19" spans="1:9" x14ac:dyDescent="0.25">
      <c r="B19" s="73"/>
      <c r="C19" s="115"/>
      <c r="D19" s="73"/>
      <c r="E19" s="73"/>
      <c r="F19" s="129"/>
      <c r="G19" s="118">
        <f t="shared" si="1"/>
        <v>0</v>
      </c>
      <c r="H19" s="129">
        <f t="shared" si="2"/>
        <v>1</v>
      </c>
      <c r="I19" s="164"/>
    </row>
    <row r="20" spans="1:9" x14ac:dyDescent="0.25">
      <c r="A20">
        <v>5</v>
      </c>
      <c r="B20" s="73" t="s">
        <v>198</v>
      </c>
      <c r="C20" s="122">
        <f>C21+C22</f>
        <v>12000000</v>
      </c>
      <c r="D20" s="73" t="s">
        <v>184</v>
      </c>
      <c r="E20" s="115"/>
      <c r="F20" s="129"/>
      <c r="G20" s="118"/>
      <c r="H20" s="129">
        <f t="shared" si="2"/>
        <v>1</v>
      </c>
      <c r="I20" s="164"/>
    </row>
    <row r="21" spans="1:9" x14ac:dyDescent="0.25">
      <c r="B21" s="73" t="s">
        <v>186</v>
      </c>
      <c r="C21" s="118">
        <v>5000000</v>
      </c>
      <c r="E21" s="115">
        <f>C21*F21</f>
        <v>2500000</v>
      </c>
      <c r="F21" s="129">
        <v>0.5</v>
      </c>
      <c r="G21" s="118">
        <f t="shared" si="1"/>
        <v>2500000</v>
      </c>
      <c r="H21" s="129">
        <f t="shared" si="2"/>
        <v>0.5</v>
      </c>
      <c r="I21" s="164"/>
    </row>
    <row r="22" spans="1:9" x14ac:dyDescent="0.25">
      <c r="B22" s="73" t="s">
        <v>166</v>
      </c>
      <c r="C22" s="118">
        <v>7000000</v>
      </c>
      <c r="E22" s="115">
        <f>C22*F22</f>
        <v>3500000</v>
      </c>
      <c r="F22" s="129">
        <v>0.5</v>
      </c>
      <c r="G22" s="118">
        <f t="shared" si="1"/>
        <v>3500000</v>
      </c>
      <c r="H22" s="129">
        <f t="shared" si="2"/>
        <v>0.5</v>
      </c>
      <c r="I22" s="164"/>
    </row>
    <row r="23" spans="1:9" ht="18.75" x14ac:dyDescent="0.3">
      <c r="A23">
        <v>6</v>
      </c>
      <c r="B23" s="144" t="s">
        <v>224</v>
      </c>
      <c r="C23" s="152">
        <f>C24+C25</f>
        <v>20000000</v>
      </c>
      <c r="E23" s="115"/>
      <c r="F23" s="129"/>
      <c r="G23" s="118"/>
      <c r="H23" s="129"/>
      <c r="I23" s="164"/>
    </row>
    <row r="24" spans="1:9" x14ac:dyDescent="0.25">
      <c r="B24" s="73" t="s">
        <v>225</v>
      </c>
      <c r="C24" s="118">
        <v>10000000</v>
      </c>
      <c r="E24" s="115">
        <f>C24*F24</f>
        <v>10000000</v>
      </c>
      <c r="F24" s="129">
        <v>1</v>
      </c>
      <c r="G24" s="118">
        <f t="shared" si="1"/>
        <v>0</v>
      </c>
      <c r="H24" s="129">
        <f t="shared" si="2"/>
        <v>0</v>
      </c>
      <c r="I24" s="164"/>
    </row>
    <row r="25" spans="1:9" x14ac:dyDescent="0.25">
      <c r="B25" s="73" t="s">
        <v>226</v>
      </c>
      <c r="C25" s="118">
        <v>10000000</v>
      </c>
      <c r="E25" s="115">
        <f>C25*F25</f>
        <v>7000000</v>
      </c>
      <c r="F25" s="129">
        <v>0.7</v>
      </c>
      <c r="G25" s="118">
        <f t="shared" si="1"/>
        <v>3000000.0000000005</v>
      </c>
      <c r="H25" s="129">
        <f>100%-F25</f>
        <v>0.30000000000000004</v>
      </c>
      <c r="I25" s="164"/>
    </row>
    <row r="26" spans="1:9" ht="18.75" x14ac:dyDescent="0.3">
      <c r="B26" s="144" t="s">
        <v>223</v>
      </c>
      <c r="C26" s="152">
        <f>C27+C28</f>
        <v>25575483.870967738</v>
      </c>
      <c r="E26" s="115"/>
      <c r="F26" s="129">
        <v>1</v>
      </c>
      <c r="G26" s="118">
        <f t="shared" si="1"/>
        <v>0</v>
      </c>
      <c r="H26" s="129">
        <f>100%-F26</f>
        <v>0</v>
      </c>
      <c r="I26" s="164"/>
    </row>
    <row r="27" spans="1:9" ht="58.15" customHeight="1" x14ac:dyDescent="0.25">
      <c r="B27" s="127" t="s">
        <v>227</v>
      </c>
      <c r="C27" s="118">
        <f>Servicecosts!G20</f>
        <v>15575483.87096774</v>
      </c>
      <c r="D27" s="127" t="s">
        <v>246</v>
      </c>
      <c r="E27" s="115">
        <f>C27*F27</f>
        <v>15575483.87096774</v>
      </c>
      <c r="F27" s="129">
        <v>1</v>
      </c>
      <c r="G27" s="118">
        <f t="shared" si="1"/>
        <v>0</v>
      </c>
      <c r="H27" s="129">
        <f>100%-F27</f>
        <v>0</v>
      </c>
      <c r="I27" s="164"/>
    </row>
    <row r="28" spans="1:9" ht="26.25" x14ac:dyDescent="0.25">
      <c r="B28" s="73" t="s">
        <v>228</v>
      </c>
      <c r="C28" s="118">
        <v>10000000</v>
      </c>
      <c r="D28" s="127" t="s">
        <v>229</v>
      </c>
      <c r="E28" s="115">
        <f>C28*F28</f>
        <v>10000000</v>
      </c>
      <c r="F28" s="129">
        <v>1</v>
      </c>
      <c r="G28" s="118">
        <f t="shared" si="1"/>
        <v>0</v>
      </c>
      <c r="H28" s="129">
        <f>100%-F28</f>
        <v>0</v>
      </c>
      <c r="I28" s="164"/>
    </row>
    <row r="29" spans="1:9" s="154" customFormat="1" ht="20.25" x14ac:dyDescent="0.3">
      <c r="E29" s="154" t="s">
        <v>247</v>
      </c>
      <c r="G29" s="154" t="s">
        <v>248</v>
      </c>
      <c r="I29" s="155"/>
    </row>
    <row r="30" spans="1:9" ht="20.25" x14ac:dyDescent="0.3">
      <c r="B30" s="73" t="s">
        <v>168</v>
      </c>
      <c r="D30" s="167">
        <f>E30+G30</f>
        <v>218627221.41433042</v>
      </c>
      <c r="E30" s="126">
        <f>SUM(E2:E28)</f>
        <v>179492398.89987621</v>
      </c>
      <c r="F30" s="126"/>
      <c r="G30" s="126">
        <f>SUM(G2:G28)</f>
        <v>39134822.514454231</v>
      </c>
      <c r="H30" s="126"/>
    </row>
    <row r="32" spans="1:9" x14ac:dyDescent="0.25">
      <c r="G32" s="163"/>
    </row>
    <row r="33" spans="8:8" x14ac:dyDescent="0.25">
      <c r="H33" s="141"/>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4"/>
  <sheetViews>
    <sheetView view="pageBreakPreview" topLeftCell="A39" zoomScale="70" zoomScaleNormal="100" zoomScaleSheetLayoutView="70" workbookViewId="0">
      <selection activeCell="D45" sqref="D45"/>
    </sheetView>
  </sheetViews>
  <sheetFormatPr defaultRowHeight="21" x14ac:dyDescent="0.4"/>
  <cols>
    <col min="1" max="1" width="5.5703125" style="189" customWidth="1"/>
    <col min="2" max="2" width="13.140625" style="189" customWidth="1"/>
    <col min="3" max="3" width="27.85546875" style="189" customWidth="1"/>
    <col min="4" max="4" width="110.5703125" style="189" customWidth="1"/>
    <col min="5" max="5" width="18.42578125" style="189" customWidth="1"/>
    <col min="6" max="6" width="24.28515625" style="189" customWidth="1"/>
    <col min="7" max="7" width="16.42578125" style="189" hidden="1" customWidth="1"/>
    <col min="8" max="9" width="18.140625" style="189" hidden="1" customWidth="1"/>
    <col min="10" max="11" width="20.28515625" style="189" hidden="1" customWidth="1"/>
    <col min="12" max="13" width="16" style="189" hidden="1" customWidth="1"/>
    <col min="14" max="14" width="18.28515625" style="189" hidden="1" customWidth="1"/>
    <col min="15" max="15" width="14" style="189" hidden="1" customWidth="1"/>
    <col min="16" max="17" width="16" style="189" hidden="1" customWidth="1"/>
    <col min="18" max="18" width="15" style="189" hidden="1" customWidth="1"/>
    <col min="19" max="19" width="35.7109375" style="189" customWidth="1"/>
    <col min="20" max="20" width="23" style="189" customWidth="1"/>
    <col min="21" max="16384" width="9.140625" style="189"/>
  </cols>
  <sheetData>
    <row r="1" spans="1:22" ht="42" customHeight="1" x14ac:dyDescent="0.4">
      <c r="A1" s="184" t="s">
        <v>369</v>
      </c>
      <c r="B1" s="185" t="s">
        <v>370</v>
      </c>
      <c r="C1" s="184" t="s">
        <v>371</v>
      </c>
      <c r="D1" s="184" t="s">
        <v>372</v>
      </c>
      <c r="E1" s="184" t="s">
        <v>373</v>
      </c>
      <c r="F1" s="184" t="s">
        <v>374</v>
      </c>
      <c r="G1" s="186" t="s">
        <v>375</v>
      </c>
      <c r="H1" s="186"/>
      <c r="I1" s="187"/>
      <c r="J1" s="187"/>
      <c r="K1" s="187"/>
      <c r="L1" s="186" t="s">
        <v>376</v>
      </c>
      <c r="M1" s="186"/>
      <c r="N1" s="184" t="s">
        <v>377</v>
      </c>
      <c r="O1" s="184"/>
      <c r="P1" s="184" t="s">
        <v>378</v>
      </c>
      <c r="Q1" s="184"/>
      <c r="R1" s="188" t="s">
        <v>379</v>
      </c>
      <c r="S1" s="184" t="s">
        <v>380</v>
      </c>
      <c r="T1" s="184" t="s">
        <v>381</v>
      </c>
    </row>
    <row r="2" spans="1:22" ht="42" x14ac:dyDescent="0.4">
      <c r="A2" s="184"/>
      <c r="B2" s="185"/>
      <c r="C2" s="184"/>
      <c r="D2" s="184"/>
      <c r="E2" s="184"/>
      <c r="F2" s="184"/>
      <c r="G2" s="190" t="s">
        <v>382</v>
      </c>
      <c r="H2" s="191" t="s">
        <v>383</v>
      </c>
      <c r="I2" s="190" t="s">
        <v>384</v>
      </c>
      <c r="J2" s="190" t="s">
        <v>383</v>
      </c>
      <c r="K2" s="187"/>
      <c r="L2" s="190" t="s">
        <v>382</v>
      </c>
      <c r="M2" s="191" t="s">
        <v>383</v>
      </c>
      <c r="N2" s="190" t="s">
        <v>382</v>
      </c>
      <c r="O2" s="190" t="s">
        <v>383</v>
      </c>
      <c r="P2" s="190" t="s">
        <v>382</v>
      </c>
      <c r="Q2" s="190" t="s">
        <v>383</v>
      </c>
      <c r="R2" s="192"/>
      <c r="S2" s="193"/>
      <c r="T2" s="193"/>
    </row>
    <row r="3" spans="1:22" ht="154.5" customHeight="1" x14ac:dyDescent="0.4">
      <c r="A3" s="194">
        <v>1</v>
      </c>
      <c r="B3" s="195" t="s">
        <v>385</v>
      </c>
      <c r="C3" s="195">
        <v>1</v>
      </c>
      <c r="D3" s="196" t="s">
        <v>386</v>
      </c>
      <c r="E3" s="197">
        <v>1</v>
      </c>
      <c r="F3" s="198" t="s">
        <v>387</v>
      </c>
      <c r="G3" s="199"/>
      <c r="H3" s="199"/>
      <c r="I3" s="199"/>
      <c r="J3" s="199"/>
      <c r="K3" s="199"/>
      <c r="L3" s="199"/>
      <c r="M3" s="199"/>
      <c r="N3" s="199">
        <v>165</v>
      </c>
      <c r="O3" s="199">
        <f>N3*E3</f>
        <v>165</v>
      </c>
      <c r="P3" s="199"/>
      <c r="Q3" s="199"/>
      <c r="R3" s="199">
        <v>165</v>
      </c>
      <c r="S3" s="200">
        <v>200</v>
      </c>
      <c r="T3" s="201">
        <f>S3*E3</f>
        <v>200</v>
      </c>
      <c r="U3" s="189" t="s">
        <v>388</v>
      </c>
    </row>
    <row r="4" spans="1:22" ht="196.5" customHeight="1" x14ac:dyDescent="0.4">
      <c r="A4" s="194">
        <v>2</v>
      </c>
      <c r="B4" s="195"/>
      <c r="C4" s="195"/>
      <c r="D4" s="202" t="s">
        <v>389</v>
      </c>
      <c r="E4" s="197">
        <v>6</v>
      </c>
      <c r="F4" s="198" t="s">
        <v>387</v>
      </c>
      <c r="G4" s="199"/>
      <c r="H4" s="199"/>
      <c r="I4" s="199"/>
      <c r="J4" s="199"/>
      <c r="K4" s="199"/>
      <c r="L4" s="199"/>
      <c r="M4" s="199"/>
      <c r="N4" s="199">
        <v>40</v>
      </c>
      <c r="O4" s="199">
        <f t="shared" ref="O4:O5" si="0">N4*E4</f>
        <v>240</v>
      </c>
      <c r="P4" s="199"/>
      <c r="Q4" s="199"/>
      <c r="R4" s="199">
        <v>240</v>
      </c>
      <c r="S4" s="200">
        <v>40</v>
      </c>
      <c r="T4" s="201">
        <f t="shared" ref="T4:T5" si="1">S4*E4</f>
        <v>240</v>
      </c>
      <c r="U4" s="189" t="s">
        <v>388</v>
      </c>
    </row>
    <row r="5" spans="1:22" ht="133.5" customHeight="1" x14ac:dyDescent="0.4">
      <c r="A5" s="194">
        <v>3</v>
      </c>
      <c r="B5" s="195"/>
      <c r="C5" s="195"/>
      <c r="D5" s="202" t="s">
        <v>390</v>
      </c>
      <c r="E5" s="197">
        <v>1</v>
      </c>
      <c r="F5" s="198" t="s">
        <v>387</v>
      </c>
      <c r="G5" s="199"/>
      <c r="H5" s="199"/>
      <c r="I5" s="199"/>
      <c r="J5" s="199"/>
      <c r="K5" s="199"/>
      <c r="L5" s="199"/>
      <c r="M5" s="199"/>
      <c r="N5" s="199">
        <v>365</v>
      </c>
      <c r="O5" s="199">
        <f t="shared" si="0"/>
        <v>365</v>
      </c>
      <c r="P5" s="199"/>
      <c r="Q5" s="199"/>
      <c r="R5" s="199">
        <v>365</v>
      </c>
      <c r="S5" s="200">
        <v>190</v>
      </c>
      <c r="T5" s="201">
        <f t="shared" si="1"/>
        <v>190</v>
      </c>
      <c r="U5" s="189" t="s">
        <v>391</v>
      </c>
    </row>
    <row r="6" spans="1:22" x14ac:dyDescent="0.4">
      <c r="A6" s="203"/>
      <c r="B6" s="204"/>
      <c r="C6" s="204"/>
      <c r="D6" s="204"/>
      <c r="E6" s="204"/>
      <c r="F6" s="204"/>
      <c r="G6" s="204"/>
      <c r="H6" s="204"/>
      <c r="I6" s="204"/>
      <c r="J6" s="204"/>
      <c r="K6" s="204"/>
      <c r="L6" s="204"/>
      <c r="M6" s="204"/>
      <c r="N6" s="204"/>
      <c r="O6" s="205"/>
      <c r="P6" s="206"/>
      <c r="Q6" s="206"/>
      <c r="R6" s="207">
        <f>SUM(R3:R5)</f>
        <v>770</v>
      </c>
      <c r="S6" s="208"/>
      <c r="T6" s="189">
        <f>SUM(T3:T5)</f>
        <v>630</v>
      </c>
    </row>
    <row r="7" spans="1:22" ht="115.5" customHeight="1" x14ac:dyDescent="0.4">
      <c r="A7" s="194">
        <v>1</v>
      </c>
      <c r="B7" s="209" t="s">
        <v>392</v>
      </c>
      <c r="C7" s="195">
        <v>2</v>
      </c>
      <c r="D7" s="210" t="s">
        <v>393</v>
      </c>
      <c r="E7" s="211">
        <v>2</v>
      </c>
      <c r="F7" s="194" t="s">
        <v>387</v>
      </c>
      <c r="G7" s="212">
        <v>270</v>
      </c>
      <c r="H7" s="212">
        <f>E7*G7</f>
        <v>540</v>
      </c>
      <c r="I7" s="199">
        <v>402.72</v>
      </c>
      <c r="J7" s="199">
        <f>E7*I7</f>
        <v>805.44</v>
      </c>
      <c r="K7" s="199">
        <v>220</v>
      </c>
      <c r="L7" s="213">
        <v>475</v>
      </c>
      <c r="M7" s="199">
        <f>L7*E7</f>
        <v>950</v>
      </c>
      <c r="N7" s="199"/>
      <c r="O7" s="199"/>
      <c r="P7" s="199"/>
      <c r="Q7" s="199"/>
      <c r="R7" s="199">
        <v>540</v>
      </c>
      <c r="S7" s="214">
        <v>400</v>
      </c>
      <c r="T7" s="211">
        <f>S7*E7</f>
        <v>800</v>
      </c>
      <c r="U7" s="189" t="s">
        <v>394</v>
      </c>
    </row>
    <row r="8" spans="1:22" ht="82.5" customHeight="1" x14ac:dyDescent="0.4">
      <c r="A8" s="194">
        <v>2</v>
      </c>
      <c r="B8" s="215"/>
      <c r="C8" s="195"/>
      <c r="D8" s="210" t="s">
        <v>395</v>
      </c>
      <c r="E8" s="211">
        <v>1</v>
      </c>
      <c r="F8" s="194" t="s">
        <v>387</v>
      </c>
      <c r="G8" s="212">
        <v>375</v>
      </c>
      <c r="H8" s="212">
        <f t="shared" ref="H8:H42" si="2">E8*G8</f>
        <v>375</v>
      </c>
      <c r="I8" s="199">
        <v>352.38</v>
      </c>
      <c r="J8" s="199">
        <f t="shared" ref="J8:J42" si="3">E8*I8</f>
        <v>352.38</v>
      </c>
      <c r="K8" s="199">
        <v>460</v>
      </c>
      <c r="L8" s="213">
        <v>950</v>
      </c>
      <c r="M8" s="199">
        <f t="shared" ref="M8:M42" si="4">L8*E8</f>
        <v>950</v>
      </c>
      <c r="N8" s="199"/>
      <c r="O8" s="199"/>
      <c r="P8" s="199"/>
      <c r="Q8" s="199"/>
      <c r="R8" s="199">
        <v>375</v>
      </c>
      <c r="S8" s="214">
        <v>630</v>
      </c>
      <c r="T8" s="211">
        <f t="shared" ref="T8:T13" si="5">S8*E8</f>
        <v>630</v>
      </c>
      <c r="U8" s="189" t="s">
        <v>394</v>
      </c>
    </row>
    <row r="9" spans="1:22" ht="31.5" customHeight="1" x14ac:dyDescent="0.4">
      <c r="A9" s="194">
        <v>3</v>
      </c>
      <c r="B9" s="215"/>
      <c r="C9" s="195"/>
      <c r="D9" s="210" t="s">
        <v>396</v>
      </c>
      <c r="E9" s="211">
        <v>1</v>
      </c>
      <c r="F9" s="194" t="s">
        <v>387</v>
      </c>
      <c r="G9" s="199">
        <v>336</v>
      </c>
      <c r="H9" s="199">
        <f t="shared" si="2"/>
        <v>336</v>
      </c>
      <c r="I9" s="199">
        <v>55.37</v>
      </c>
      <c r="J9" s="199">
        <f t="shared" si="3"/>
        <v>55.37</v>
      </c>
      <c r="K9" s="199">
        <v>60</v>
      </c>
      <c r="L9" s="216">
        <v>130</v>
      </c>
      <c r="M9" s="212">
        <f t="shared" si="4"/>
        <v>130</v>
      </c>
      <c r="N9" s="199"/>
      <c r="O9" s="199"/>
      <c r="P9" s="199"/>
      <c r="Q9" s="199"/>
      <c r="R9" s="199">
        <v>130</v>
      </c>
      <c r="S9" s="214">
        <v>300</v>
      </c>
      <c r="T9" s="211">
        <f t="shared" si="5"/>
        <v>300</v>
      </c>
      <c r="U9" s="189" t="s">
        <v>394</v>
      </c>
    </row>
    <row r="10" spans="1:22" ht="61.5" customHeight="1" x14ac:dyDescent="0.4">
      <c r="A10" s="194">
        <v>4</v>
      </c>
      <c r="B10" s="215"/>
      <c r="C10" s="195"/>
      <c r="D10" s="210" t="s">
        <v>397</v>
      </c>
      <c r="E10" s="211">
        <v>1</v>
      </c>
      <c r="F10" s="194" t="s">
        <v>387</v>
      </c>
      <c r="G10" s="199">
        <v>180</v>
      </c>
      <c r="H10" s="199">
        <f t="shared" si="2"/>
        <v>180</v>
      </c>
      <c r="I10" s="199">
        <v>1661.12</v>
      </c>
      <c r="J10" s="199">
        <f t="shared" si="3"/>
        <v>1661.12</v>
      </c>
      <c r="K10" s="199">
        <v>70</v>
      </c>
      <c r="L10" s="216">
        <v>160</v>
      </c>
      <c r="M10" s="212">
        <f t="shared" si="4"/>
        <v>160</v>
      </c>
      <c r="N10" s="199"/>
      <c r="O10" s="199"/>
      <c r="P10" s="199"/>
      <c r="Q10" s="199"/>
      <c r="R10" s="199">
        <v>160</v>
      </c>
      <c r="S10" s="214">
        <v>220</v>
      </c>
      <c r="T10" s="211">
        <f t="shared" si="5"/>
        <v>220</v>
      </c>
      <c r="U10" s="189" t="s">
        <v>394</v>
      </c>
      <c r="V10" s="217"/>
    </row>
    <row r="11" spans="1:22" ht="108.75" customHeight="1" x14ac:dyDescent="0.4">
      <c r="A11" s="194">
        <v>5</v>
      </c>
      <c r="B11" s="215"/>
      <c r="C11" s="195"/>
      <c r="D11" s="210" t="s">
        <v>398</v>
      </c>
      <c r="E11" s="201">
        <v>1</v>
      </c>
      <c r="F11" s="194" t="s">
        <v>387</v>
      </c>
      <c r="G11" s="212">
        <v>370</v>
      </c>
      <c r="H11" s="212">
        <f>E11*G11</f>
        <v>370</v>
      </c>
      <c r="I11" s="199">
        <v>1426.3</v>
      </c>
      <c r="J11" s="199">
        <f>E11*I11</f>
        <v>1426.3</v>
      </c>
      <c r="K11" s="199">
        <v>250</v>
      </c>
      <c r="L11" s="213">
        <v>450</v>
      </c>
      <c r="M11" s="199">
        <f>L11*E11</f>
        <v>450</v>
      </c>
      <c r="N11" s="199"/>
      <c r="O11" s="199"/>
      <c r="P11" s="199"/>
      <c r="Q11" s="199"/>
      <c r="R11" s="199">
        <v>370</v>
      </c>
      <c r="S11" s="214">
        <v>600</v>
      </c>
      <c r="T11" s="211">
        <f t="shared" si="5"/>
        <v>600</v>
      </c>
      <c r="U11" s="189" t="s">
        <v>394</v>
      </c>
    </row>
    <row r="12" spans="1:22" ht="100.5" customHeight="1" x14ac:dyDescent="0.4">
      <c r="A12" s="194">
        <v>6</v>
      </c>
      <c r="B12" s="215"/>
      <c r="C12" s="195"/>
      <c r="D12" s="210" t="s">
        <v>399</v>
      </c>
      <c r="E12" s="211">
        <v>1</v>
      </c>
      <c r="F12" s="194" t="s">
        <v>387</v>
      </c>
      <c r="G12" s="212">
        <v>660</v>
      </c>
      <c r="H12" s="212">
        <f>E12*G12</f>
        <v>660</v>
      </c>
      <c r="I12" s="199">
        <v>855.78</v>
      </c>
      <c r="J12" s="199">
        <f>E12*I12</f>
        <v>855.78</v>
      </c>
      <c r="K12" s="199">
        <v>630</v>
      </c>
      <c r="L12" s="213">
        <v>1425</v>
      </c>
      <c r="M12" s="199">
        <f>L12*E12</f>
        <v>1425</v>
      </c>
      <c r="N12" s="199"/>
      <c r="O12" s="199"/>
      <c r="P12" s="199"/>
      <c r="Q12" s="199"/>
      <c r="R12" s="199">
        <v>660</v>
      </c>
      <c r="S12" s="214">
        <v>1300</v>
      </c>
      <c r="T12" s="211">
        <f t="shared" si="5"/>
        <v>1300</v>
      </c>
      <c r="U12" s="189" t="s">
        <v>394</v>
      </c>
    </row>
    <row r="13" spans="1:22" ht="48.75" customHeight="1" x14ac:dyDescent="0.4">
      <c r="A13" s="194">
        <v>7</v>
      </c>
      <c r="B13" s="215"/>
      <c r="C13" s="195"/>
      <c r="D13" s="210" t="s">
        <v>400</v>
      </c>
      <c r="E13" s="201">
        <v>1</v>
      </c>
      <c r="F13" s="194" t="s">
        <v>387</v>
      </c>
      <c r="G13" s="212">
        <v>240</v>
      </c>
      <c r="H13" s="212">
        <f>E13*G13</f>
        <v>240</v>
      </c>
      <c r="I13" s="199">
        <v>1090.7</v>
      </c>
      <c r="J13" s="199">
        <f>E13*I13</f>
        <v>1090.7</v>
      </c>
      <c r="K13" s="199">
        <v>850</v>
      </c>
      <c r="L13" s="213">
        <v>450</v>
      </c>
      <c r="M13" s="199">
        <f>L13*E13</f>
        <v>450</v>
      </c>
      <c r="N13" s="218"/>
      <c r="O13" s="218"/>
      <c r="P13" s="218"/>
      <c r="Q13" s="218"/>
      <c r="R13" s="199">
        <v>240</v>
      </c>
      <c r="S13" s="214">
        <v>550</v>
      </c>
      <c r="T13" s="211">
        <f t="shared" si="5"/>
        <v>550</v>
      </c>
      <c r="U13" s="189" t="s">
        <v>394</v>
      </c>
    </row>
    <row r="14" spans="1:22" ht="42" customHeight="1" x14ac:dyDescent="0.4">
      <c r="A14" s="194"/>
      <c r="B14" s="215"/>
      <c r="C14" s="219"/>
      <c r="D14" s="220"/>
      <c r="E14" s="220"/>
      <c r="F14" s="220"/>
      <c r="G14" s="220"/>
      <c r="H14" s="220"/>
      <c r="I14" s="220"/>
      <c r="J14" s="220"/>
      <c r="K14" s="220"/>
      <c r="L14" s="220"/>
      <c r="M14" s="220"/>
      <c r="N14" s="220"/>
      <c r="O14" s="220"/>
      <c r="P14" s="220"/>
      <c r="Q14" s="221"/>
      <c r="R14" s="222">
        <f>SUM(R7:R13)</f>
        <v>2475</v>
      </c>
      <c r="S14" s="223"/>
      <c r="T14" s="189">
        <f>SUM(T7:T13)</f>
        <v>4400</v>
      </c>
    </row>
    <row r="15" spans="1:22" ht="21" customHeight="1" x14ac:dyDescent="0.4">
      <c r="A15" s="194">
        <v>1</v>
      </c>
      <c r="B15" s="215"/>
      <c r="C15" s="195">
        <v>3</v>
      </c>
      <c r="D15" s="224" t="s">
        <v>401</v>
      </c>
      <c r="E15" s="211">
        <v>1</v>
      </c>
      <c r="F15" s="194" t="s">
        <v>387</v>
      </c>
      <c r="G15" s="199">
        <v>40</v>
      </c>
      <c r="H15" s="199">
        <f t="shared" si="2"/>
        <v>40</v>
      </c>
      <c r="I15" s="199">
        <v>35.24</v>
      </c>
      <c r="J15" s="199">
        <f t="shared" si="3"/>
        <v>35.24</v>
      </c>
      <c r="K15" s="199"/>
      <c r="L15" s="216">
        <v>18</v>
      </c>
      <c r="M15" s="212">
        <f t="shared" si="4"/>
        <v>18</v>
      </c>
      <c r="N15" s="199"/>
      <c r="O15" s="199"/>
      <c r="P15" s="199"/>
      <c r="Q15" s="199"/>
      <c r="R15" s="199">
        <v>18</v>
      </c>
      <c r="S15" s="194">
        <v>55</v>
      </c>
      <c r="T15" s="211">
        <f>S15*E15</f>
        <v>55</v>
      </c>
      <c r="U15" s="189" t="s">
        <v>394</v>
      </c>
    </row>
    <row r="16" spans="1:22" x14ac:dyDescent="0.4">
      <c r="A16" s="194">
        <v>2</v>
      </c>
      <c r="B16" s="215"/>
      <c r="C16" s="195"/>
      <c r="D16" s="224" t="s">
        <v>402</v>
      </c>
      <c r="E16" s="211">
        <v>1</v>
      </c>
      <c r="F16" s="194" t="s">
        <v>387</v>
      </c>
      <c r="G16" s="199">
        <v>0</v>
      </c>
      <c r="H16" s="199">
        <f t="shared" si="2"/>
        <v>0</v>
      </c>
      <c r="I16" s="225"/>
      <c r="J16" s="199">
        <f t="shared" si="3"/>
        <v>0</v>
      </c>
      <c r="K16" s="199">
        <v>7</v>
      </c>
      <c r="L16" s="216">
        <v>10</v>
      </c>
      <c r="M16" s="212">
        <f t="shared" si="4"/>
        <v>10</v>
      </c>
      <c r="N16" s="199"/>
      <c r="O16" s="199"/>
      <c r="P16" s="199"/>
      <c r="Q16" s="199"/>
      <c r="R16" s="199">
        <v>10</v>
      </c>
      <c r="S16" s="194">
        <v>20</v>
      </c>
      <c r="T16" s="211">
        <f t="shared" ref="T16:T39" si="6">S16*E16</f>
        <v>20</v>
      </c>
      <c r="U16" s="189" t="s">
        <v>394</v>
      </c>
    </row>
    <row r="17" spans="1:21" x14ac:dyDescent="0.4">
      <c r="A17" s="194">
        <v>3</v>
      </c>
      <c r="B17" s="215"/>
      <c r="C17" s="195"/>
      <c r="D17" s="196" t="s">
        <v>403</v>
      </c>
      <c r="E17" s="211">
        <v>1</v>
      </c>
      <c r="F17" s="194" t="s">
        <v>387</v>
      </c>
      <c r="G17" s="212">
        <v>20</v>
      </c>
      <c r="H17" s="212">
        <f t="shared" si="2"/>
        <v>20</v>
      </c>
      <c r="I17" s="199">
        <v>30.2</v>
      </c>
      <c r="J17" s="199">
        <f t="shared" si="3"/>
        <v>30.2</v>
      </c>
      <c r="K17" s="199">
        <v>13</v>
      </c>
      <c r="L17" s="213">
        <v>30</v>
      </c>
      <c r="M17" s="199">
        <f t="shared" si="4"/>
        <v>30</v>
      </c>
      <c r="N17" s="199"/>
      <c r="O17" s="199"/>
      <c r="P17" s="199"/>
      <c r="Q17" s="199"/>
      <c r="R17" s="199">
        <v>20</v>
      </c>
      <c r="S17" s="194">
        <v>45</v>
      </c>
      <c r="T17" s="211">
        <f t="shared" si="6"/>
        <v>45</v>
      </c>
      <c r="U17" s="189" t="s">
        <v>394</v>
      </c>
    </row>
    <row r="18" spans="1:21" x14ac:dyDescent="0.4">
      <c r="A18" s="194">
        <v>4</v>
      </c>
      <c r="B18" s="215"/>
      <c r="C18" s="195"/>
      <c r="D18" s="196" t="s">
        <v>404</v>
      </c>
      <c r="E18" s="211">
        <v>1</v>
      </c>
      <c r="F18" s="194" t="s">
        <v>387</v>
      </c>
      <c r="G18" s="212">
        <v>14</v>
      </c>
      <c r="H18" s="212">
        <f t="shared" si="2"/>
        <v>14</v>
      </c>
      <c r="I18" s="199">
        <v>25.17</v>
      </c>
      <c r="J18" s="199">
        <f t="shared" si="3"/>
        <v>25.17</v>
      </c>
      <c r="K18" s="199">
        <v>9</v>
      </c>
      <c r="L18" s="213">
        <v>20</v>
      </c>
      <c r="M18" s="199">
        <f t="shared" si="4"/>
        <v>20</v>
      </c>
      <c r="N18" s="199"/>
      <c r="O18" s="199"/>
      <c r="P18" s="199"/>
      <c r="Q18" s="199"/>
      <c r="R18" s="199">
        <v>14</v>
      </c>
      <c r="S18" s="194">
        <v>60</v>
      </c>
      <c r="T18" s="211">
        <f t="shared" si="6"/>
        <v>60</v>
      </c>
      <c r="U18" s="189" t="s">
        <v>394</v>
      </c>
    </row>
    <row r="19" spans="1:21" x14ac:dyDescent="0.4">
      <c r="A19" s="194">
        <v>5</v>
      </c>
      <c r="B19" s="215"/>
      <c r="C19" s="195"/>
      <c r="D19" s="196" t="s">
        <v>405</v>
      </c>
      <c r="E19" s="211">
        <v>2</v>
      </c>
      <c r="F19" s="194" t="s">
        <v>387</v>
      </c>
      <c r="G19" s="212">
        <v>1.2</v>
      </c>
      <c r="H19" s="212">
        <f t="shared" si="2"/>
        <v>2.4</v>
      </c>
      <c r="I19" s="199">
        <v>6.17</v>
      </c>
      <c r="J19" s="199">
        <f t="shared" si="3"/>
        <v>12.34</v>
      </c>
      <c r="K19" s="199">
        <v>4</v>
      </c>
      <c r="L19" s="213">
        <v>5</v>
      </c>
      <c r="M19" s="199">
        <f t="shared" si="4"/>
        <v>10</v>
      </c>
      <c r="N19" s="199"/>
      <c r="O19" s="199"/>
      <c r="P19" s="199"/>
      <c r="Q19" s="199"/>
      <c r="R19" s="199">
        <v>2.4</v>
      </c>
      <c r="S19" s="194">
        <v>5</v>
      </c>
      <c r="T19" s="211">
        <f t="shared" si="6"/>
        <v>10</v>
      </c>
      <c r="U19" s="189" t="s">
        <v>394</v>
      </c>
    </row>
    <row r="20" spans="1:21" x14ac:dyDescent="0.4">
      <c r="A20" s="194">
        <v>6</v>
      </c>
      <c r="B20" s="215"/>
      <c r="C20" s="195"/>
      <c r="D20" s="196" t="s">
        <v>406</v>
      </c>
      <c r="E20" s="211">
        <v>2</v>
      </c>
      <c r="F20" s="194" t="s">
        <v>387</v>
      </c>
      <c r="G20" s="212">
        <v>11</v>
      </c>
      <c r="H20" s="212">
        <f t="shared" si="2"/>
        <v>22</v>
      </c>
      <c r="I20" s="199"/>
      <c r="J20" s="199"/>
      <c r="K20" s="199"/>
      <c r="L20" s="213">
        <v>100</v>
      </c>
      <c r="M20" s="199">
        <f t="shared" si="4"/>
        <v>200</v>
      </c>
      <c r="N20" s="199"/>
      <c r="O20" s="199"/>
      <c r="P20" s="199"/>
      <c r="Q20" s="199"/>
      <c r="R20" s="199">
        <v>11</v>
      </c>
      <c r="S20" s="194">
        <v>30</v>
      </c>
      <c r="T20" s="211">
        <f t="shared" si="6"/>
        <v>60</v>
      </c>
      <c r="U20" s="189" t="s">
        <v>394</v>
      </c>
    </row>
    <row r="21" spans="1:21" x14ac:dyDescent="0.4">
      <c r="A21" s="194">
        <v>7</v>
      </c>
      <c r="B21" s="215"/>
      <c r="C21" s="195"/>
      <c r="D21" s="196" t="s">
        <v>407</v>
      </c>
      <c r="E21" s="211">
        <v>1</v>
      </c>
      <c r="F21" s="194" t="s">
        <v>387</v>
      </c>
      <c r="G21" s="212">
        <v>94</v>
      </c>
      <c r="H21" s="212">
        <f t="shared" si="2"/>
        <v>94</v>
      </c>
      <c r="I21" s="199">
        <v>402.72</v>
      </c>
      <c r="J21" s="199">
        <f t="shared" si="3"/>
        <v>402.72</v>
      </c>
      <c r="K21" s="199">
        <v>150</v>
      </c>
      <c r="L21" s="213">
        <v>200</v>
      </c>
      <c r="M21" s="199">
        <f t="shared" si="4"/>
        <v>200</v>
      </c>
      <c r="N21" s="199"/>
      <c r="O21" s="199"/>
      <c r="P21" s="199"/>
      <c r="Q21" s="199"/>
      <c r="R21" s="199">
        <v>94</v>
      </c>
      <c r="S21" s="194">
        <v>130</v>
      </c>
      <c r="T21" s="211">
        <f t="shared" si="6"/>
        <v>130</v>
      </c>
      <c r="U21" s="189" t="s">
        <v>394</v>
      </c>
    </row>
    <row r="22" spans="1:21" x14ac:dyDescent="0.4">
      <c r="A22" s="194">
        <v>8</v>
      </c>
      <c r="B22" s="215"/>
      <c r="C22" s="195"/>
      <c r="D22" s="196" t="s">
        <v>408</v>
      </c>
      <c r="E22" s="211">
        <v>1</v>
      </c>
      <c r="F22" s="194" t="s">
        <v>387</v>
      </c>
      <c r="G22" s="212">
        <v>12</v>
      </c>
      <c r="H22" s="212">
        <f t="shared" si="2"/>
        <v>12</v>
      </c>
      <c r="I22" s="199"/>
      <c r="J22" s="199"/>
      <c r="K22" s="199"/>
      <c r="L22" s="213">
        <v>18</v>
      </c>
      <c r="M22" s="199">
        <f t="shared" si="4"/>
        <v>18</v>
      </c>
      <c r="N22" s="199"/>
      <c r="O22" s="199"/>
      <c r="P22" s="199"/>
      <c r="Q22" s="199"/>
      <c r="R22" s="199">
        <v>24</v>
      </c>
      <c r="S22" s="194">
        <v>170</v>
      </c>
      <c r="T22" s="211">
        <f t="shared" si="6"/>
        <v>170</v>
      </c>
      <c r="U22" s="189" t="s">
        <v>394</v>
      </c>
    </row>
    <row r="23" spans="1:21" x14ac:dyDescent="0.4">
      <c r="A23" s="194">
        <v>9</v>
      </c>
      <c r="B23" s="215"/>
      <c r="C23" s="195"/>
      <c r="D23" s="196" t="s">
        <v>409</v>
      </c>
      <c r="E23" s="211">
        <v>1</v>
      </c>
      <c r="F23" s="194" t="s">
        <v>387</v>
      </c>
      <c r="G23" s="212">
        <v>40</v>
      </c>
      <c r="H23" s="212">
        <f t="shared" si="2"/>
        <v>40</v>
      </c>
      <c r="I23" s="199"/>
      <c r="J23" s="199"/>
      <c r="K23" s="199"/>
      <c r="L23" s="213">
        <v>50</v>
      </c>
      <c r="M23" s="199">
        <f t="shared" si="4"/>
        <v>50</v>
      </c>
      <c r="N23" s="199"/>
      <c r="O23" s="199"/>
      <c r="P23" s="199"/>
      <c r="Q23" s="199"/>
      <c r="R23" s="199">
        <v>40</v>
      </c>
      <c r="S23" s="194">
        <v>120</v>
      </c>
      <c r="T23" s="211">
        <f t="shared" si="6"/>
        <v>120</v>
      </c>
      <c r="U23" s="189" t="s">
        <v>394</v>
      </c>
    </row>
    <row r="24" spans="1:21" x14ac:dyDescent="0.4">
      <c r="A24" s="194">
        <v>10</v>
      </c>
      <c r="B24" s="215"/>
      <c r="C24" s="195"/>
      <c r="D24" s="196" t="s">
        <v>410</v>
      </c>
      <c r="E24" s="211">
        <v>1</v>
      </c>
      <c r="F24" s="194" t="s">
        <v>387</v>
      </c>
      <c r="G24" s="199">
        <v>55</v>
      </c>
      <c r="H24" s="199">
        <f>E24*G24</f>
        <v>55</v>
      </c>
      <c r="I24" s="199">
        <v>58.73</v>
      </c>
      <c r="J24" s="199">
        <f>E24*I24</f>
        <v>58.73</v>
      </c>
      <c r="K24" s="199"/>
      <c r="L24" s="216">
        <v>50</v>
      </c>
      <c r="M24" s="212">
        <f>L24*E24</f>
        <v>50</v>
      </c>
      <c r="N24" s="199"/>
      <c r="O24" s="199"/>
      <c r="P24" s="199"/>
      <c r="Q24" s="199"/>
      <c r="R24" s="199">
        <v>50</v>
      </c>
      <c r="S24" s="194">
        <v>150</v>
      </c>
      <c r="T24" s="211">
        <f t="shared" si="6"/>
        <v>150</v>
      </c>
      <c r="U24" s="189" t="s">
        <v>394</v>
      </c>
    </row>
    <row r="25" spans="1:21" x14ac:dyDescent="0.4">
      <c r="A25" s="194">
        <v>11</v>
      </c>
      <c r="B25" s="215"/>
      <c r="C25" s="195"/>
      <c r="D25" s="196" t="s">
        <v>411</v>
      </c>
      <c r="E25" s="211">
        <v>1</v>
      </c>
      <c r="F25" s="194" t="s">
        <v>387</v>
      </c>
      <c r="G25" s="212">
        <v>75</v>
      </c>
      <c r="H25" s="212">
        <f t="shared" si="2"/>
        <v>75</v>
      </c>
      <c r="I25" s="199">
        <v>66.11</v>
      </c>
      <c r="J25" s="199">
        <f t="shared" si="3"/>
        <v>66.11</v>
      </c>
      <c r="K25" s="199">
        <v>40</v>
      </c>
      <c r="L25" s="213">
        <v>80</v>
      </c>
      <c r="M25" s="199">
        <f t="shared" si="4"/>
        <v>80</v>
      </c>
      <c r="N25" s="199"/>
      <c r="O25" s="199"/>
      <c r="P25" s="199"/>
      <c r="Q25" s="199"/>
      <c r="R25" s="199">
        <v>75</v>
      </c>
      <c r="S25" s="194">
        <v>25</v>
      </c>
      <c r="T25" s="211">
        <f t="shared" si="6"/>
        <v>25</v>
      </c>
      <c r="U25" s="189" t="s">
        <v>394</v>
      </c>
    </row>
    <row r="26" spans="1:21" x14ac:dyDescent="0.4">
      <c r="A26" s="194">
        <v>12</v>
      </c>
      <c r="B26" s="215"/>
      <c r="C26" s="195"/>
      <c r="D26" s="196" t="s">
        <v>412</v>
      </c>
      <c r="E26" s="211">
        <v>1</v>
      </c>
      <c r="F26" s="194" t="s">
        <v>387</v>
      </c>
      <c r="G26" s="212">
        <v>60</v>
      </c>
      <c r="H26" s="212">
        <f t="shared" si="2"/>
        <v>60</v>
      </c>
      <c r="I26" s="199">
        <v>0</v>
      </c>
      <c r="J26" s="199">
        <f t="shared" si="3"/>
        <v>0</v>
      </c>
      <c r="K26" s="199">
        <v>48</v>
      </c>
      <c r="L26" s="213">
        <v>100</v>
      </c>
      <c r="M26" s="199">
        <f t="shared" si="4"/>
        <v>100</v>
      </c>
      <c r="N26" s="199"/>
      <c r="O26" s="199"/>
      <c r="P26" s="199"/>
      <c r="Q26" s="199"/>
      <c r="R26" s="199">
        <v>120</v>
      </c>
      <c r="S26" s="194">
        <v>30</v>
      </c>
      <c r="T26" s="211">
        <f t="shared" si="6"/>
        <v>30</v>
      </c>
      <c r="U26" s="189" t="s">
        <v>394</v>
      </c>
    </row>
    <row r="27" spans="1:21" x14ac:dyDescent="0.4">
      <c r="A27" s="194">
        <v>13</v>
      </c>
      <c r="B27" s="215"/>
      <c r="C27" s="195"/>
      <c r="D27" s="196" t="s">
        <v>413</v>
      </c>
      <c r="E27" s="211">
        <v>1</v>
      </c>
      <c r="F27" s="194" t="s">
        <v>387</v>
      </c>
      <c r="G27" s="212">
        <v>60</v>
      </c>
      <c r="H27" s="212">
        <f t="shared" si="2"/>
        <v>60</v>
      </c>
      <c r="I27" s="199">
        <v>0</v>
      </c>
      <c r="J27" s="199">
        <f t="shared" si="3"/>
        <v>0</v>
      </c>
      <c r="K27" s="199">
        <v>40</v>
      </c>
      <c r="L27" s="213">
        <v>90</v>
      </c>
      <c r="M27" s="199">
        <f t="shared" si="4"/>
        <v>90</v>
      </c>
      <c r="N27" s="199"/>
      <c r="O27" s="199"/>
      <c r="P27" s="199"/>
      <c r="Q27" s="199"/>
      <c r="R27" s="199">
        <v>120</v>
      </c>
      <c r="S27" s="194">
        <v>25</v>
      </c>
      <c r="T27" s="211">
        <f t="shared" si="6"/>
        <v>25</v>
      </c>
      <c r="U27" s="189" t="s">
        <v>394</v>
      </c>
    </row>
    <row r="28" spans="1:21" x14ac:dyDescent="0.4">
      <c r="A28" s="194">
        <v>14</v>
      </c>
      <c r="B28" s="215"/>
      <c r="C28" s="195"/>
      <c r="D28" s="224" t="s">
        <v>414</v>
      </c>
      <c r="E28" s="211">
        <v>1</v>
      </c>
      <c r="F28" s="194" t="s">
        <v>387</v>
      </c>
      <c r="G28" s="199">
        <v>129</v>
      </c>
      <c r="H28" s="199">
        <f t="shared" si="2"/>
        <v>129</v>
      </c>
      <c r="I28" s="199">
        <v>90.61</v>
      </c>
      <c r="J28" s="199">
        <f t="shared" si="3"/>
        <v>90.61</v>
      </c>
      <c r="K28" s="199">
        <v>35</v>
      </c>
      <c r="L28" s="216">
        <v>90</v>
      </c>
      <c r="M28" s="212">
        <f t="shared" si="4"/>
        <v>90</v>
      </c>
      <c r="N28" s="199"/>
      <c r="O28" s="199"/>
      <c r="P28" s="199"/>
      <c r="Q28" s="199"/>
      <c r="R28" s="199">
        <v>90</v>
      </c>
      <c r="S28" s="194">
        <v>30</v>
      </c>
      <c r="T28" s="211">
        <f t="shared" si="6"/>
        <v>30</v>
      </c>
      <c r="U28" s="189" t="s">
        <v>394</v>
      </c>
    </row>
    <row r="29" spans="1:21" x14ac:dyDescent="0.4">
      <c r="A29" s="194">
        <v>15</v>
      </c>
      <c r="B29" s="215"/>
      <c r="C29" s="195"/>
      <c r="D29" s="224" t="s">
        <v>415</v>
      </c>
      <c r="E29" s="211">
        <v>1</v>
      </c>
      <c r="F29" s="194" t="s">
        <v>387</v>
      </c>
      <c r="G29" s="199">
        <v>8.9</v>
      </c>
      <c r="H29" s="199">
        <f t="shared" si="2"/>
        <v>8.9</v>
      </c>
      <c r="I29" s="199">
        <v>20</v>
      </c>
      <c r="J29" s="199">
        <f t="shared" si="3"/>
        <v>20</v>
      </c>
      <c r="K29" s="199">
        <v>2.2000000000000002</v>
      </c>
      <c r="L29" s="216">
        <v>5.4</v>
      </c>
      <c r="M29" s="212">
        <f t="shared" si="4"/>
        <v>5.4</v>
      </c>
      <c r="N29" s="199"/>
      <c r="O29" s="199"/>
      <c r="P29" s="199"/>
      <c r="Q29" s="199"/>
      <c r="R29" s="199">
        <v>5.4</v>
      </c>
      <c r="S29" s="194">
        <v>25</v>
      </c>
      <c r="T29" s="211">
        <f t="shared" si="6"/>
        <v>25</v>
      </c>
      <c r="U29" s="189" t="s">
        <v>394</v>
      </c>
    </row>
    <row r="30" spans="1:21" x14ac:dyDescent="0.4">
      <c r="A30" s="194">
        <v>16</v>
      </c>
      <c r="B30" s="215"/>
      <c r="C30" s="195"/>
      <c r="D30" s="224" t="s">
        <v>416</v>
      </c>
      <c r="E30" s="211">
        <v>1</v>
      </c>
      <c r="F30" s="194" t="s">
        <v>387</v>
      </c>
      <c r="G30" s="199">
        <v>12</v>
      </c>
      <c r="H30" s="199">
        <f t="shared" si="2"/>
        <v>12</v>
      </c>
      <c r="I30" s="199">
        <v>20</v>
      </c>
      <c r="J30" s="199">
        <f t="shared" si="3"/>
        <v>20</v>
      </c>
      <c r="K30" s="199">
        <v>2.2000000000000002</v>
      </c>
      <c r="L30" s="216">
        <v>5.8</v>
      </c>
      <c r="M30" s="212">
        <f t="shared" si="4"/>
        <v>5.8</v>
      </c>
      <c r="N30" s="199"/>
      <c r="O30" s="199"/>
      <c r="P30" s="199"/>
      <c r="Q30" s="199"/>
      <c r="R30" s="199">
        <v>5.8</v>
      </c>
      <c r="S30" s="194">
        <v>25</v>
      </c>
      <c r="T30" s="211">
        <f t="shared" si="6"/>
        <v>25</v>
      </c>
      <c r="U30" s="189" t="s">
        <v>394</v>
      </c>
    </row>
    <row r="31" spans="1:21" x14ac:dyDescent="0.4">
      <c r="A31" s="194">
        <v>17</v>
      </c>
      <c r="B31" s="215"/>
      <c r="C31" s="195"/>
      <c r="D31" s="224" t="s">
        <v>417</v>
      </c>
      <c r="E31" s="211">
        <v>1</v>
      </c>
      <c r="F31" s="194" t="s">
        <v>387</v>
      </c>
      <c r="G31" s="199">
        <v>6.5</v>
      </c>
      <c r="H31" s="199">
        <f t="shared" si="2"/>
        <v>6.5</v>
      </c>
      <c r="I31" s="199">
        <v>20</v>
      </c>
      <c r="J31" s="199">
        <f t="shared" si="3"/>
        <v>20</v>
      </c>
      <c r="K31" s="199">
        <v>5</v>
      </c>
      <c r="L31" s="216">
        <v>5</v>
      </c>
      <c r="M31" s="212">
        <f t="shared" si="4"/>
        <v>5</v>
      </c>
      <c r="N31" s="199"/>
      <c r="O31" s="199"/>
      <c r="P31" s="199"/>
      <c r="Q31" s="199"/>
      <c r="R31" s="199">
        <v>5</v>
      </c>
      <c r="S31" s="194">
        <v>30</v>
      </c>
      <c r="T31" s="211">
        <f t="shared" si="6"/>
        <v>30</v>
      </c>
      <c r="U31" s="189" t="s">
        <v>394</v>
      </c>
    </row>
    <row r="32" spans="1:21" x14ac:dyDescent="0.4">
      <c r="A32" s="194">
        <v>18</v>
      </c>
      <c r="B32" s="215"/>
      <c r="C32" s="195"/>
      <c r="D32" s="224" t="s">
        <v>418</v>
      </c>
      <c r="E32" s="211">
        <v>1</v>
      </c>
      <c r="F32" s="194" t="s">
        <v>387</v>
      </c>
      <c r="G32" s="199">
        <v>12</v>
      </c>
      <c r="H32" s="199">
        <f t="shared" si="2"/>
        <v>12</v>
      </c>
      <c r="I32" s="199">
        <v>20</v>
      </c>
      <c r="J32" s="199">
        <f t="shared" si="3"/>
        <v>20</v>
      </c>
      <c r="K32" s="199">
        <v>4.5</v>
      </c>
      <c r="L32" s="216">
        <v>5.6</v>
      </c>
      <c r="M32" s="212">
        <f t="shared" si="4"/>
        <v>5.6</v>
      </c>
      <c r="N32" s="199"/>
      <c r="O32" s="199"/>
      <c r="P32" s="199"/>
      <c r="Q32" s="199"/>
      <c r="R32" s="199">
        <v>5.6</v>
      </c>
      <c r="S32" s="194">
        <v>30</v>
      </c>
      <c r="T32" s="211">
        <f t="shared" si="6"/>
        <v>30</v>
      </c>
      <c r="U32" s="189" t="s">
        <v>394</v>
      </c>
    </row>
    <row r="33" spans="1:24" x14ac:dyDescent="0.4">
      <c r="A33" s="194">
        <v>19</v>
      </c>
      <c r="B33" s="215"/>
      <c r="C33" s="195"/>
      <c r="D33" s="224" t="s">
        <v>419</v>
      </c>
      <c r="E33" s="211">
        <v>1</v>
      </c>
      <c r="F33" s="194" t="s">
        <v>387</v>
      </c>
      <c r="G33" s="199">
        <v>17</v>
      </c>
      <c r="H33" s="199">
        <f t="shared" si="2"/>
        <v>17</v>
      </c>
      <c r="I33" s="199">
        <v>20</v>
      </c>
      <c r="J33" s="199">
        <f t="shared" si="3"/>
        <v>20</v>
      </c>
      <c r="K33" s="199">
        <v>5.2</v>
      </c>
      <c r="L33" s="216">
        <v>8.5</v>
      </c>
      <c r="M33" s="212">
        <f t="shared" si="4"/>
        <v>8.5</v>
      </c>
      <c r="N33" s="199"/>
      <c r="O33" s="199"/>
      <c r="P33" s="199"/>
      <c r="Q33" s="199"/>
      <c r="R33" s="199">
        <v>8.5</v>
      </c>
      <c r="S33" s="194">
        <v>25</v>
      </c>
      <c r="T33" s="211">
        <f t="shared" si="6"/>
        <v>25</v>
      </c>
      <c r="U33" s="189" t="s">
        <v>394</v>
      </c>
    </row>
    <row r="34" spans="1:24" x14ac:dyDescent="0.4">
      <c r="A34" s="194">
        <v>20</v>
      </c>
      <c r="B34" s="215"/>
      <c r="C34" s="195"/>
      <c r="D34" s="224" t="s">
        <v>420</v>
      </c>
      <c r="E34" s="211">
        <v>1</v>
      </c>
      <c r="F34" s="194" t="s">
        <v>387</v>
      </c>
      <c r="G34" s="199">
        <v>17</v>
      </c>
      <c r="H34" s="199" t="s">
        <v>421</v>
      </c>
      <c r="I34" s="199">
        <v>0</v>
      </c>
      <c r="J34" s="199">
        <f t="shared" si="3"/>
        <v>0</v>
      </c>
      <c r="K34" s="199"/>
      <c r="L34" s="216">
        <v>10.199999999999999</v>
      </c>
      <c r="M34" s="212">
        <f t="shared" si="4"/>
        <v>10.199999999999999</v>
      </c>
      <c r="N34" s="199"/>
      <c r="O34" s="199"/>
      <c r="P34" s="199"/>
      <c r="Q34" s="199"/>
      <c r="R34" s="199">
        <v>10.199999999999999</v>
      </c>
      <c r="S34" s="194">
        <v>25</v>
      </c>
      <c r="T34" s="211">
        <f t="shared" si="6"/>
        <v>25</v>
      </c>
      <c r="U34" s="189" t="s">
        <v>394</v>
      </c>
    </row>
    <row r="35" spans="1:24" x14ac:dyDescent="0.4">
      <c r="A35" s="194">
        <v>21</v>
      </c>
      <c r="B35" s="215"/>
      <c r="C35" s="195"/>
      <c r="D35" s="224" t="s">
        <v>422</v>
      </c>
      <c r="E35" s="211">
        <v>3</v>
      </c>
      <c r="F35" s="194" t="s">
        <v>387</v>
      </c>
      <c r="G35" s="199">
        <v>26</v>
      </c>
      <c r="H35" s="199">
        <f t="shared" si="2"/>
        <v>78</v>
      </c>
      <c r="I35" s="199">
        <v>10</v>
      </c>
      <c r="J35" s="199">
        <f t="shared" si="3"/>
        <v>30</v>
      </c>
      <c r="K35" s="199">
        <v>2</v>
      </c>
      <c r="L35" s="216">
        <v>11.75</v>
      </c>
      <c r="M35" s="212">
        <f t="shared" si="4"/>
        <v>35.25</v>
      </c>
      <c r="N35" s="199"/>
      <c r="O35" s="199"/>
      <c r="P35" s="199"/>
      <c r="Q35" s="199"/>
      <c r="R35" s="199">
        <v>11.75</v>
      </c>
      <c r="S35" s="194">
        <v>40</v>
      </c>
      <c r="T35" s="211">
        <f t="shared" si="6"/>
        <v>120</v>
      </c>
      <c r="U35" s="189" t="s">
        <v>394</v>
      </c>
    </row>
    <row r="36" spans="1:24" x14ac:dyDescent="0.4">
      <c r="A36" s="194">
        <v>22</v>
      </c>
      <c r="B36" s="215"/>
      <c r="C36" s="195"/>
      <c r="D36" s="224" t="s">
        <v>423</v>
      </c>
      <c r="E36" s="211">
        <v>1</v>
      </c>
      <c r="F36" s="194" t="s">
        <v>387</v>
      </c>
      <c r="G36" s="199">
        <v>19</v>
      </c>
      <c r="H36" s="199">
        <f t="shared" si="2"/>
        <v>19</v>
      </c>
      <c r="I36" s="199"/>
      <c r="J36" s="199"/>
      <c r="K36" s="199"/>
      <c r="L36" s="216">
        <v>11.75</v>
      </c>
      <c r="M36" s="212">
        <f t="shared" si="4"/>
        <v>11.75</v>
      </c>
      <c r="N36" s="199"/>
      <c r="O36" s="199"/>
      <c r="P36" s="199"/>
      <c r="Q36" s="199"/>
      <c r="R36" s="199">
        <v>11.75</v>
      </c>
      <c r="S36" s="194">
        <v>25</v>
      </c>
      <c r="T36" s="211">
        <f t="shared" si="6"/>
        <v>25</v>
      </c>
      <c r="U36" s="189" t="s">
        <v>394</v>
      </c>
    </row>
    <row r="37" spans="1:24" x14ac:dyDescent="0.4">
      <c r="A37" s="194">
        <v>23</v>
      </c>
      <c r="B37" s="215"/>
      <c r="C37" s="195"/>
      <c r="D37" s="224" t="s">
        <v>424</v>
      </c>
      <c r="E37" s="211">
        <v>1</v>
      </c>
      <c r="F37" s="194" t="s">
        <v>387</v>
      </c>
      <c r="G37" s="199">
        <v>8.4</v>
      </c>
      <c r="H37" s="199">
        <f t="shared" si="2"/>
        <v>8.4</v>
      </c>
      <c r="I37" s="199">
        <v>10</v>
      </c>
      <c r="J37" s="199">
        <f t="shared" si="3"/>
        <v>10</v>
      </c>
      <c r="K37" s="199">
        <v>2</v>
      </c>
      <c r="L37" s="216">
        <v>4</v>
      </c>
      <c r="M37" s="212">
        <f t="shared" si="4"/>
        <v>4</v>
      </c>
      <c r="N37" s="199"/>
      <c r="O37" s="199"/>
      <c r="P37" s="199"/>
      <c r="Q37" s="199"/>
      <c r="R37" s="199">
        <v>4</v>
      </c>
      <c r="S37" s="194">
        <v>140</v>
      </c>
      <c r="T37" s="211">
        <f t="shared" si="6"/>
        <v>140</v>
      </c>
      <c r="U37" s="189" t="s">
        <v>394</v>
      </c>
    </row>
    <row r="38" spans="1:24" x14ac:dyDescent="0.4">
      <c r="A38" s="194">
        <v>24</v>
      </c>
      <c r="B38" s="215"/>
      <c r="C38" s="195"/>
      <c r="D38" s="224" t="s">
        <v>425</v>
      </c>
      <c r="E38" s="211">
        <v>1</v>
      </c>
      <c r="F38" s="194" t="s">
        <v>387</v>
      </c>
      <c r="G38" s="199">
        <v>8.4</v>
      </c>
      <c r="H38" s="199">
        <f t="shared" si="2"/>
        <v>8.4</v>
      </c>
      <c r="I38" s="199"/>
      <c r="J38" s="199"/>
      <c r="K38" s="199"/>
      <c r="L38" s="216">
        <v>4</v>
      </c>
      <c r="M38" s="212">
        <f t="shared" si="4"/>
        <v>4</v>
      </c>
      <c r="N38" s="199"/>
      <c r="O38" s="199"/>
      <c r="P38" s="199"/>
      <c r="Q38" s="199"/>
      <c r="R38" s="199">
        <v>4</v>
      </c>
      <c r="S38" s="194">
        <v>180</v>
      </c>
      <c r="T38" s="211">
        <f t="shared" si="6"/>
        <v>180</v>
      </c>
      <c r="U38" s="189" t="s">
        <v>394</v>
      </c>
    </row>
    <row r="39" spans="1:24" x14ac:dyDescent="0.4">
      <c r="A39" s="194">
        <v>25</v>
      </c>
      <c r="B39" s="215"/>
      <c r="C39" s="195"/>
      <c r="D39" s="224" t="s">
        <v>426</v>
      </c>
      <c r="E39" s="211">
        <v>1</v>
      </c>
      <c r="F39" s="194" t="s">
        <v>387</v>
      </c>
      <c r="G39" s="212">
        <v>4.3</v>
      </c>
      <c r="H39" s="212">
        <f t="shared" si="2"/>
        <v>4.3</v>
      </c>
      <c r="I39" s="199"/>
      <c r="J39" s="199"/>
      <c r="K39" s="199"/>
      <c r="L39" s="213">
        <v>0</v>
      </c>
      <c r="M39" s="199">
        <f t="shared" si="4"/>
        <v>0</v>
      </c>
      <c r="N39" s="199"/>
      <c r="O39" s="199"/>
      <c r="P39" s="199"/>
      <c r="Q39" s="199"/>
      <c r="R39" s="199">
        <v>12.9</v>
      </c>
      <c r="S39" s="194">
        <v>250</v>
      </c>
      <c r="T39" s="211">
        <f t="shared" si="6"/>
        <v>250</v>
      </c>
      <c r="U39" s="189" t="s">
        <v>394</v>
      </c>
    </row>
    <row r="40" spans="1:24" x14ac:dyDescent="0.4">
      <c r="A40" s="203"/>
      <c r="B40" s="204"/>
      <c r="C40" s="204"/>
      <c r="D40" s="204"/>
      <c r="E40" s="204"/>
      <c r="F40" s="204"/>
      <c r="G40" s="204"/>
      <c r="H40" s="204"/>
      <c r="I40" s="204"/>
      <c r="J40" s="204"/>
      <c r="K40" s="204"/>
      <c r="L40" s="204"/>
      <c r="M40" s="204"/>
      <c r="N40" s="204"/>
      <c r="O40" s="205"/>
      <c r="P40" s="206"/>
      <c r="Q40" s="206"/>
      <c r="R40" s="194" t="e">
        <f>#REF!+#REF!+#REF!+R39+R38+R37+R36+R35+R34+R33+R32+R31+R30+R29+R28+R27+R26+R25+R24+R23+R22+R21+R20+R19+R18+R17+R16+R15</f>
        <v>#REF!</v>
      </c>
      <c r="S40" s="226"/>
      <c r="T40" s="189">
        <f>SUM(T15:T39)</f>
        <v>1805</v>
      </c>
    </row>
    <row r="41" spans="1:24" ht="212.25" customHeight="1" x14ac:dyDescent="0.4">
      <c r="A41" s="194">
        <v>1</v>
      </c>
      <c r="B41" s="209" t="s">
        <v>392</v>
      </c>
      <c r="C41" s="209">
        <v>4</v>
      </c>
      <c r="D41" s="227" t="s">
        <v>427</v>
      </c>
      <c r="E41" s="194">
        <v>1</v>
      </c>
      <c r="F41" s="194" t="s">
        <v>387</v>
      </c>
      <c r="G41" s="212">
        <v>1100</v>
      </c>
      <c r="H41" s="212">
        <f t="shared" si="2"/>
        <v>1100</v>
      </c>
      <c r="I41" s="199">
        <v>1082.31</v>
      </c>
      <c r="J41" s="199">
        <f t="shared" si="3"/>
        <v>1082.31</v>
      </c>
      <c r="K41" s="199">
        <v>650</v>
      </c>
      <c r="L41" s="199">
        <v>1470</v>
      </c>
      <c r="M41" s="199">
        <f t="shared" si="4"/>
        <v>1470</v>
      </c>
      <c r="N41" s="199"/>
      <c r="O41" s="199"/>
      <c r="P41" s="199"/>
      <c r="Q41" s="199"/>
      <c r="R41" s="199">
        <v>1100</v>
      </c>
      <c r="S41" s="214">
        <v>1375</v>
      </c>
      <c r="T41" s="201">
        <f>S41*E41</f>
        <v>1375</v>
      </c>
      <c r="U41" s="189" t="s">
        <v>428</v>
      </c>
      <c r="X41" s="228"/>
    </row>
    <row r="42" spans="1:24" ht="43.5" customHeight="1" x14ac:dyDescent="0.4">
      <c r="A42" s="194">
        <v>2</v>
      </c>
      <c r="B42" s="215"/>
      <c r="C42" s="215"/>
      <c r="D42" s="227" t="s">
        <v>429</v>
      </c>
      <c r="E42" s="194">
        <v>1</v>
      </c>
      <c r="F42" s="194" t="s">
        <v>387</v>
      </c>
      <c r="G42" s="212">
        <v>790</v>
      </c>
      <c r="H42" s="212">
        <f t="shared" si="2"/>
        <v>790</v>
      </c>
      <c r="I42" s="199">
        <v>5537.4</v>
      </c>
      <c r="J42" s="199">
        <f t="shared" si="3"/>
        <v>5537.4</v>
      </c>
      <c r="K42" s="199">
        <v>4500</v>
      </c>
      <c r="L42" s="199">
        <v>1100</v>
      </c>
      <c r="M42" s="199">
        <f t="shared" si="4"/>
        <v>1100</v>
      </c>
      <c r="N42" s="199"/>
      <c r="O42" s="199"/>
      <c r="P42" s="199"/>
      <c r="Q42" s="199"/>
      <c r="R42" s="199">
        <v>790</v>
      </c>
      <c r="S42" s="214">
        <v>2050</v>
      </c>
      <c r="T42" s="201">
        <f>S42*E42</f>
        <v>2050</v>
      </c>
      <c r="U42" s="189" t="s">
        <v>394</v>
      </c>
    </row>
    <row r="43" spans="1:24" ht="36" hidden="1" customHeight="1" x14ac:dyDescent="0.4">
      <c r="A43" s="194">
        <v>2</v>
      </c>
      <c r="B43" s="229"/>
      <c r="C43" s="230"/>
      <c r="T43" s="189">
        <f>SUM(T41:T42)</f>
        <v>3425</v>
      </c>
    </row>
    <row r="44" spans="1:24" ht="36" customHeight="1" x14ac:dyDescent="0.4">
      <c r="A44" s="203"/>
      <c r="B44" s="204"/>
      <c r="C44" s="204"/>
      <c r="D44" s="204"/>
      <c r="E44" s="204"/>
      <c r="F44" s="204"/>
      <c r="G44" s="204"/>
      <c r="H44" s="204"/>
      <c r="I44" s="204"/>
      <c r="J44" s="204"/>
      <c r="K44" s="204"/>
      <c r="L44" s="204"/>
      <c r="M44" s="204"/>
      <c r="N44" s="204"/>
      <c r="O44" s="205"/>
      <c r="P44" s="206"/>
      <c r="Q44" s="206"/>
      <c r="R44" s="231">
        <f>SUM(R42:R43)</f>
        <v>790</v>
      </c>
      <c r="S44" s="232"/>
      <c r="T44" s="189">
        <f>T42+T41</f>
        <v>3425</v>
      </c>
    </row>
    <row r="45" spans="1:24" ht="111" customHeight="1" x14ac:dyDescent="0.4">
      <c r="A45" s="194">
        <v>1</v>
      </c>
      <c r="B45" s="194" t="s">
        <v>430</v>
      </c>
      <c r="C45" s="194">
        <v>5</v>
      </c>
      <c r="D45" s="202" t="s">
        <v>431</v>
      </c>
      <c r="E45" s="198">
        <v>1</v>
      </c>
      <c r="F45" s="198" t="s">
        <v>387</v>
      </c>
      <c r="G45" s="199"/>
      <c r="H45" s="199"/>
      <c r="I45" s="199"/>
      <c r="J45" s="199"/>
      <c r="K45" s="199"/>
      <c r="L45" s="199"/>
      <c r="M45" s="199"/>
      <c r="N45" s="199"/>
      <c r="O45" s="199"/>
      <c r="P45" s="199">
        <v>330</v>
      </c>
      <c r="Q45" s="199">
        <v>330</v>
      </c>
      <c r="R45" s="199">
        <v>330</v>
      </c>
      <c r="S45" s="233">
        <v>700</v>
      </c>
      <c r="T45" s="234">
        <f>S45*E45</f>
        <v>700</v>
      </c>
      <c r="U45" s="189" t="s">
        <v>432</v>
      </c>
    </row>
    <row r="46" spans="1:24" ht="28.5" customHeight="1" x14ac:dyDescent="0.4">
      <c r="A46" s="235"/>
      <c r="B46" s="236"/>
      <c r="C46" s="236"/>
      <c r="D46" s="237"/>
      <c r="E46" s="237"/>
      <c r="F46" s="237"/>
      <c r="G46" s="237"/>
      <c r="H46" s="237"/>
      <c r="I46" s="237"/>
      <c r="J46" s="237"/>
      <c r="K46" s="237"/>
      <c r="L46" s="237"/>
      <c r="M46" s="237"/>
      <c r="N46" s="238"/>
      <c r="O46" s="238"/>
      <c r="P46" s="237"/>
      <c r="Q46" s="237"/>
      <c r="R46" s="237"/>
      <c r="S46" s="239"/>
      <c r="T46" s="240">
        <f>SUM(T45)</f>
        <v>700</v>
      </c>
    </row>
    <row r="47" spans="1:24" ht="51.75" customHeight="1" x14ac:dyDescent="0.4">
      <c r="A47" s="235"/>
      <c r="B47" s="235"/>
      <c r="C47" s="235"/>
      <c r="D47" s="235"/>
      <c r="E47" s="235"/>
      <c r="F47" s="235"/>
      <c r="G47" s="235"/>
      <c r="H47" s="235"/>
      <c r="I47" s="235"/>
      <c r="J47" s="235"/>
      <c r="K47" s="235"/>
      <c r="L47" s="235"/>
      <c r="M47" s="235"/>
      <c r="N47" s="220"/>
      <c r="O47" s="220"/>
      <c r="P47" s="235"/>
      <c r="Q47" s="235"/>
      <c r="R47" s="235"/>
      <c r="S47" s="235"/>
    </row>
    <row r="48" spans="1:24" x14ac:dyDescent="0.4">
      <c r="A48" s="235"/>
      <c r="B48" s="235"/>
      <c r="C48" s="235"/>
      <c r="D48" s="241" t="s">
        <v>433</v>
      </c>
      <c r="E48" s="241"/>
      <c r="F48" s="241"/>
      <c r="G48" s="235"/>
      <c r="H48" s="235"/>
      <c r="I48" s="235"/>
      <c r="J48" s="235"/>
      <c r="K48" s="235"/>
      <c r="L48" s="195" t="s">
        <v>434</v>
      </c>
      <c r="M48" s="195"/>
      <c r="N48" s="195"/>
      <c r="O48" s="195"/>
      <c r="P48" s="195"/>
      <c r="Q48" s="195"/>
      <c r="R48" s="195"/>
      <c r="S48" s="242">
        <f>T46+T44+T40+T14+T6</f>
        <v>10960</v>
      </c>
    </row>
    <row r="49" spans="1:19" x14ac:dyDescent="0.4">
      <c r="A49" s="235"/>
      <c r="B49" s="235"/>
      <c r="C49" s="235"/>
      <c r="D49" s="235"/>
      <c r="E49" s="235"/>
      <c r="F49" s="235"/>
      <c r="G49" s="235"/>
      <c r="H49" s="235"/>
      <c r="I49" s="235"/>
      <c r="J49" s="235"/>
      <c r="K49" s="235"/>
      <c r="L49" s="235"/>
      <c r="M49" s="235"/>
      <c r="N49" s="235"/>
      <c r="O49" s="235"/>
      <c r="P49" s="235"/>
      <c r="Q49" s="235"/>
      <c r="R49" s="235"/>
      <c r="S49" s="243"/>
    </row>
    <row r="50" spans="1:19" x14ac:dyDescent="0.4">
      <c r="A50" s="235"/>
      <c r="B50" s="235"/>
      <c r="C50" s="235"/>
      <c r="D50" s="241"/>
      <c r="E50" s="241"/>
      <c r="F50" s="235"/>
      <c r="G50" s="235"/>
      <c r="H50" s="235"/>
      <c r="I50" s="235"/>
      <c r="J50" s="235"/>
      <c r="K50" s="235"/>
      <c r="L50" s="195" t="s">
        <v>435</v>
      </c>
      <c r="M50" s="195"/>
      <c r="N50" s="195"/>
      <c r="O50" s="195"/>
      <c r="P50" s="195"/>
      <c r="Q50" s="195"/>
      <c r="R50" s="203"/>
      <c r="S50" s="235"/>
    </row>
    <row r="51" spans="1:19" x14ac:dyDescent="0.4">
      <c r="A51" s="235"/>
      <c r="B51" s="235"/>
      <c r="C51" s="235"/>
      <c r="D51" s="235"/>
      <c r="E51" s="235"/>
      <c r="F51" s="235"/>
      <c r="G51" s="235"/>
      <c r="H51" s="235"/>
      <c r="I51" s="235"/>
      <c r="J51" s="235"/>
      <c r="K51" s="235"/>
      <c r="L51" s="235"/>
      <c r="M51" s="235"/>
      <c r="N51" s="235"/>
      <c r="O51" s="235"/>
      <c r="P51" s="235"/>
      <c r="Q51" s="235"/>
      <c r="R51" s="235"/>
      <c r="S51" s="243"/>
    </row>
    <row r="52" spans="1:19" x14ac:dyDescent="0.4">
      <c r="A52" s="235"/>
      <c r="B52" s="235"/>
      <c r="C52" s="235"/>
      <c r="D52" s="235"/>
      <c r="E52" s="235"/>
      <c r="F52" s="235"/>
      <c r="G52" s="235"/>
      <c r="H52" s="235"/>
      <c r="I52" s="235"/>
      <c r="J52" s="235"/>
      <c r="K52" s="235"/>
      <c r="L52" s="235"/>
      <c r="M52" s="235"/>
      <c r="N52" s="235"/>
      <c r="O52" s="235"/>
      <c r="P52" s="235"/>
      <c r="Q52" s="235"/>
      <c r="R52" s="235"/>
      <c r="S52" s="235"/>
    </row>
    <row r="53" spans="1:19" x14ac:dyDescent="0.4">
      <c r="A53" s="235"/>
      <c r="B53" s="235"/>
      <c r="C53" s="235"/>
      <c r="D53" s="235"/>
      <c r="E53" s="235"/>
      <c r="F53" s="235"/>
      <c r="G53" s="235"/>
      <c r="H53" s="235"/>
      <c r="I53" s="235"/>
      <c r="J53" s="235"/>
      <c r="K53" s="235"/>
      <c r="L53" s="235"/>
      <c r="M53" s="235"/>
      <c r="N53" s="235"/>
      <c r="O53" s="235"/>
      <c r="P53" s="235"/>
      <c r="Q53" s="235"/>
      <c r="R53" s="235"/>
      <c r="S53" s="235"/>
    </row>
    <row r="54" spans="1:19" x14ac:dyDescent="0.4">
      <c r="A54" s="235"/>
      <c r="B54" s="235"/>
      <c r="C54" s="235"/>
      <c r="D54" s="235"/>
      <c r="E54" s="235"/>
      <c r="F54" s="235"/>
      <c r="G54" s="235"/>
      <c r="H54" s="235"/>
      <c r="I54" s="235"/>
      <c r="J54" s="235"/>
      <c r="K54" s="235"/>
      <c r="L54" s="235"/>
      <c r="M54" s="235"/>
      <c r="N54" s="235"/>
      <c r="O54" s="235"/>
      <c r="P54" s="235"/>
      <c r="Q54" s="235"/>
      <c r="R54" s="235"/>
      <c r="S54" s="235"/>
    </row>
    <row r="55" spans="1:19" x14ac:dyDescent="0.4">
      <c r="A55" s="235"/>
      <c r="B55" s="235"/>
      <c r="C55" s="235"/>
      <c r="D55" s="235"/>
      <c r="E55" s="235"/>
      <c r="F55" s="235"/>
      <c r="G55" s="235"/>
      <c r="H55" s="235"/>
      <c r="I55" s="235"/>
      <c r="J55" s="235"/>
      <c r="K55" s="235"/>
      <c r="L55" s="235"/>
      <c r="M55" s="235"/>
      <c r="N55" s="235"/>
      <c r="O55" s="235"/>
      <c r="P55" s="235"/>
      <c r="Q55" s="235"/>
      <c r="R55" s="235"/>
      <c r="S55" s="235"/>
    </row>
    <row r="56" spans="1:19" x14ac:dyDescent="0.4">
      <c r="A56" s="235"/>
      <c r="B56" s="235"/>
      <c r="C56" s="235"/>
      <c r="D56" s="235"/>
      <c r="E56" s="235"/>
      <c r="F56" s="235"/>
      <c r="G56" s="235"/>
      <c r="H56" s="235"/>
      <c r="I56" s="235"/>
      <c r="J56" s="235"/>
      <c r="K56" s="235"/>
      <c r="L56" s="235"/>
      <c r="M56" s="235"/>
      <c r="N56" s="235"/>
      <c r="O56" s="235"/>
      <c r="P56" s="235"/>
      <c r="Q56" s="235"/>
      <c r="R56" s="235"/>
      <c r="S56" s="235"/>
    </row>
    <row r="57" spans="1:19" x14ac:dyDescent="0.4">
      <c r="A57" s="235"/>
      <c r="B57" s="235"/>
      <c r="C57" s="235"/>
      <c r="D57" s="235"/>
      <c r="E57" s="235"/>
      <c r="F57" s="235"/>
      <c r="G57" s="235"/>
      <c r="H57" s="235"/>
      <c r="I57" s="235"/>
      <c r="J57" s="235"/>
      <c r="K57" s="235"/>
      <c r="L57" s="235"/>
      <c r="M57" s="235"/>
      <c r="N57" s="235"/>
      <c r="O57" s="235"/>
      <c r="P57" s="235"/>
      <c r="Q57" s="235"/>
      <c r="R57" s="235"/>
      <c r="S57" s="235"/>
    </row>
    <row r="58" spans="1:19" x14ac:dyDescent="0.4">
      <c r="A58" s="235"/>
      <c r="B58" s="235"/>
      <c r="C58" s="235"/>
      <c r="D58" s="235"/>
      <c r="E58" s="235"/>
      <c r="F58" s="235"/>
      <c r="G58" s="235"/>
      <c r="H58" s="235"/>
      <c r="I58" s="235"/>
      <c r="J58" s="235"/>
      <c r="K58" s="235"/>
      <c r="L58" s="235"/>
      <c r="M58" s="235"/>
      <c r="N58" s="235"/>
      <c r="O58" s="235"/>
      <c r="P58" s="235"/>
      <c r="Q58" s="235"/>
      <c r="R58" s="235"/>
      <c r="S58" s="235"/>
    </row>
    <row r="59" spans="1:19" x14ac:dyDescent="0.4">
      <c r="A59" s="235"/>
      <c r="B59" s="235"/>
      <c r="C59" s="235"/>
      <c r="D59" s="235"/>
      <c r="E59" s="235"/>
      <c r="F59" s="235"/>
      <c r="G59" s="235"/>
      <c r="H59" s="235"/>
      <c r="I59" s="235"/>
      <c r="J59" s="235"/>
      <c r="K59" s="235"/>
      <c r="L59" s="235"/>
      <c r="M59" s="235"/>
      <c r="N59" s="235"/>
      <c r="O59" s="235"/>
      <c r="P59" s="235"/>
      <c r="Q59" s="235"/>
      <c r="R59" s="235"/>
      <c r="S59" s="235"/>
    </row>
    <row r="60" spans="1:19" x14ac:dyDescent="0.4">
      <c r="A60" s="235"/>
      <c r="B60" s="235"/>
      <c r="C60" s="235"/>
      <c r="D60" s="235"/>
      <c r="E60" s="235"/>
      <c r="F60" s="235"/>
      <c r="G60" s="235"/>
      <c r="H60" s="235"/>
      <c r="I60" s="235"/>
      <c r="J60" s="235"/>
      <c r="K60" s="235"/>
      <c r="L60" s="235"/>
      <c r="M60" s="235"/>
      <c r="N60" s="235"/>
      <c r="O60" s="235"/>
      <c r="P60" s="235"/>
      <c r="Q60" s="235"/>
      <c r="R60" s="235"/>
      <c r="S60" s="235"/>
    </row>
    <row r="61" spans="1:19" x14ac:dyDescent="0.4">
      <c r="A61" s="235"/>
      <c r="B61" s="235"/>
      <c r="C61" s="235"/>
      <c r="D61" s="235"/>
      <c r="E61" s="235"/>
      <c r="F61" s="235"/>
      <c r="G61" s="235"/>
      <c r="H61" s="235"/>
      <c r="I61" s="235"/>
      <c r="J61" s="235"/>
      <c r="K61" s="235"/>
      <c r="L61" s="235"/>
      <c r="M61" s="235"/>
      <c r="N61" s="235"/>
      <c r="O61" s="235"/>
      <c r="P61" s="235"/>
      <c r="Q61" s="235"/>
      <c r="R61" s="235"/>
      <c r="S61" s="235"/>
    </row>
    <row r="62" spans="1:19" x14ac:dyDescent="0.4">
      <c r="A62" s="235"/>
      <c r="B62" s="235"/>
      <c r="C62" s="235"/>
      <c r="D62" s="235"/>
      <c r="E62" s="235"/>
      <c r="F62" s="235"/>
      <c r="G62" s="235"/>
      <c r="H62" s="235"/>
      <c r="I62" s="235"/>
      <c r="J62" s="235"/>
      <c r="K62" s="235"/>
      <c r="L62" s="235"/>
      <c r="M62" s="235"/>
      <c r="N62" s="235"/>
      <c r="O62" s="235"/>
      <c r="P62" s="235"/>
      <c r="Q62" s="235"/>
      <c r="R62" s="235"/>
      <c r="S62" s="235"/>
    </row>
    <row r="63" spans="1:19" x14ac:dyDescent="0.4">
      <c r="A63" s="235"/>
      <c r="B63" s="235"/>
      <c r="C63" s="235"/>
      <c r="D63" s="235"/>
      <c r="E63" s="235"/>
      <c r="F63" s="235"/>
      <c r="G63" s="235"/>
      <c r="H63" s="235"/>
      <c r="I63" s="235"/>
      <c r="J63" s="235"/>
      <c r="K63" s="235"/>
      <c r="L63" s="235"/>
      <c r="M63" s="235"/>
      <c r="N63" s="235"/>
      <c r="O63" s="235"/>
      <c r="P63" s="235"/>
      <c r="Q63" s="235"/>
      <c r="R63" s="235"/>
      <c r="S63" s="235"/>
    </row>
    <row r="64" spans="1:19" x14ac:dyDescent="0.4">
      <c r="A64" s="235"/>
      <c r="B64" s="235"/>
      <c r="C64" s="235"/>
      <c r="D64" s="235"/>
      <c r="E64" s="235"/>
      <c r="F64" s="235"/>
      <c r="G64" s="235"/>
      <c r="H64" s="235"/>
      <c r="I64" s="235"/>
      <c r="J64" s="235"/>
      <c r="K64" s="235"/>
      <c r="L64" s="235"/>
      <c r="M64" s="235"/>
      <c r="N64" s="235"/>
      <c r="O64" s="235"/>
      <c r="P64" s="235"/>
      <c r="Q64" s="235"/>
      <c r="R64" s="235"/>
      <c r="S64" s="235"/>
    </row>
    <row r="65" spans="1:19" x14ac:dyDescent="0.4">
      <c r="A65" s="235"/>
      <c r="B65" s="235"/>
      <c r="C65" s="235"/>
      <c r="D65" s="235"/>
      <c r="E65" s="235"/>
      <c r="F65" s="235"/>
      <c r="G65" s="235"/>
      <c r="H65" s="235"/>
      <c r="I65" s="235"/>
      <c r="J65" s="235"/>
      <c r="K65" s="235"/>
      <c r="L65" s="235"/>
      <c r="M65" s="235"/>
      <c r="N65" s="235"/>
      <c r="O65" s="235"/>
      <c r="P65" s="235"/>
      <c r="Q65" s="235"/>
      <c r="R65" s="235"/>
      <c r="S65" s="235"/>
    </row>
    <row r="66" spans="1:19" x14ac:dyDescent="0.4">
      <c r="A66" s="235"/>
      <c r="B66" s="235"/>
      <c r="C66" s="235"/>
      <c r="D66" s="235"/>
      <c r="E66" s="235"/>
      <c r="F66" s="235"/>
      <c r="G66" s="235"/>
      <c r="H66" s="235"/>
      <c r="I66" s="235"/>
      <c r="J66" s="235"/>
      <c r="K66" s="235"/>
      <c r="L66" s="235"/>
      <c r="M66" s="235"/>
      <c r="N66" s="235"/>
      <c r="O66" s="235"/>
      <c r="P66" s="235"/>
      <c r="Q66" s="235"/>
      <c r="R66" s="235"/>
      <c r="S66" s="235"/>
    </row>
    <row r="67" spans="1:19" x14ac:dyDescent="0.4">
      <c r="A67" s="235"/>
      <c r="B67" s="235"/>
      <c r="C67" s="235"/>
      <c r="D67" s="235"/>
      <c r="E67" s="235"/>
      <c r="F67" s="235"/>
      <c r="G67" s="235"/>
      <c r="H67" s="235"/>
      <c r="I67" s="235"/>
      <c r="J67" s="235"/>
      <c r="K67" s="235"/>
      <c r="L67" s="235"/>
      <c r="M67" s="235"/>
      <c r="N67" s="235"/>
      <c r="O67" s="235"/>
      <c r="P67" s="235"/>
      <c r="Q67" s="235"/>
      <c r="R67" s="235"/>
      <c r="S67" s="235"/>
    </row>
    <row r="68" spans="1:19" x14ac:dyDescent="0.4">
      <c r="A68" s="235"/>
      <c r="B68" s="235"/>
      <c r="C68" s="235"/>
      <c r="D68" s="235"/>
      <c r="E68" s="235"/>
      <c r="F68" s="235"/>
      <c r="G68" s="235"/>
      <c r="H68" s="235"/>
      <c r="I68" s="235"/>
      <c r="J68" s="235"/>
      <c r="K68" s="235"/>
      <c r="L68" s="235"/>
      <c r="M68" s="235"/>
      <c r="N68" s="235"/>
      <c r="O68" s="235"/>
      <c r="P68" s="235"/>
      <c r="Q68" s="235"/>
      <c r="R68" s="235"/>
      <c r="S68" s="235"/>
    </row>
    <row r="69" spans="1:19" x14ac:dyDescent="0.4">
      <c r="A69" s="235"/>
      <c r="B69" s="235"/>
      <c r="C69" s="235"/>
      <c r="D69" s="235"/>
      <c r="E69" s="235"/>
      <c r="F69" s="235"/>
      <c r="G69" s="235"/>
      <c r="H69" s="235"/>
      <c r="I69" s="235"/>
      <c r="J69" s="235"/>
      <c r="K69" s="235"/>
      <c r="L69" s="235"/>
      <c r="M69" s="235"/>
      <c r="N69" s="235"/>
      <c r="O69" s="235"/>
      <c r="P69" s="235"/>
      <c r="Q69" s="235"/>
      <c r="R69" s="235"/>
      <c r="S69" s="235"/>
    </row>
    <row r="70" spans="1:19" x14ac:dyDescent="0.4">
      <c r="A70" s="235"/>
      <c r="B70" s="235"/>
      <c r="C70" s="235"/>
      <c r="D70" s="235"/>
      <c r="E70" s="235"/>
      <c r="F70" s="235"/>
      <c r="G70" s="235"/>
      <c r="H70" s="235"/>
      <c r="I70" s="235"/>
      <c r="J70" s="235"/>
      <c r="K70" s="235"/>
      <c r="L70" s="235"/>
      <c r="M70" s="235"/>
      <c r="N70" s="235"/>
      <c r="O70" s="235"/>
      <c r="P70" s="235"/>
      <c r="Q70" s="235"/>
      <c r="R70" s="235"/>
      <c r="S70" s="235"/>
    </row>
    <row r="71" spans="1:19" x14ac:dyDescent="0.4">
      <c r="A71" s="235"/>
      <c r="B71" s="235"/>
      <c r="C71" s="235"/>
      <c r="D71" s="235"/>
      <c r="E71" s="235"/>
      <c r="F71" s="235"/>
      <c r="G71" s="235"/>
      <c r="H71" s="235"/>
      <c r="I71" s="235"/>
      <c r="J71" s="235"/>
      <c r="K71" s="235"/>
      <c r="L71" s="235"/>
      <c r="M71" s="235"/>
      <c r="N71" s="235"/>
      <c r="O71" s="235"/>
      <c r="P71" s="235"/>
      <c r="Q71" s="235"/>
      <c r="R71" s="235"/>
      <c r="S71" s="235"/>
    </row>
    <row r="72" spans="1:19" x14ac:dyDescent="0.4">
      <c r="A72" s="235"/>
      <c r="B72" s="235"/>
      <c r="C72" s="235"/>
      <c r="D72" s="235"/>
      <c r="E72" s="235"/>
      <c r="F72" s="235"/>
      <c r="G72" s="235"/>
      <c r="H72" s="235"/>
      <c r="I72" s="235"/>
      <c r="J72" s="235"/>
      <c r="K72" s="235"/>
      <c r="L72" s="235"/>
      <c r="M72" s="235"/>
      <c r="N72" s="235"/>
      <c r="O72" s="235"/>
      <c r="P72" s="235"/>
      <c r="Q72" s="235"/>
      <c r="R72" s="235"/>
      <c r="S72" s="235"/>
    </row>
    <row r="73" spans="1:19" x14ac:dyDescent="0.4">
      <c r="A73" s="235"/>
      <c r="B73" s="235"/>
      <c r="C73" s="235"/>
      <c r="D73" s="235"/>
      <c r="E73" s="235"/>
      <c r="F73" s="235"/>
      <c r="G73" s="235"/>
      <c r="H73" s="235"/>
      <c r="I73" s="235"/>
      <c r="J73" s="235"/>
      <c r="K73" s="235"/>
      <c r="L73" s="235"/>
      <c r="M73" s="235"/>
      <c r="N73" s="235"/>
      <c r="O73" s="235"/>
      <c r="P73" s="235"/>
      <c r="Q73" s="235"/>
      <c r="R73" s="235"/>
      <c r="S73" s="235"/>
    </row>
    <row r="74" spans="1:19" x14ac:dyDescent="0.4">
      <c r="A74" s="235"/>
      <c r="B74" s="235"/>
      <c r="C74" s="235"/>
      <c r="D74" s="235"/>
      <c r="E74" s="235"/>
      <c r="F74" s="235"/>
      <c r="G74" s="235"/>
      <c r="H74" s="235"/>
      <c r="I74" s="235"/>
      <c r="J74" s="235"/>
      <c r="K74" s="235"/>
      <c r="L74" s="235"/>
      <c r="M74" s="235"/>
      <c r="N74" s="235"/>
      <c r="O74" s="235"/>
      <c r="P74" s="235"/>
      <c r="Q74" s="235"/>
      <c r="R74" s="235"/>
      <c r="S74" s="235"/>
    </row>
    <row r="75" spans="1:19" x14ac:dyDescent="0.4">
      <c r="A75" s="235"/>
      <c r="B75" s="235"/>
      <c r="C75" s="235"/>
      <c r="D75" s="235"/>
      <c r="E75" s="235"/>
      <c r="F75" s="235"/>
      <c r="G75" s="235"/>
      <c r="H75" s="235"/>
      <c r="I75" s="235"/>
      <c r="J75" s="235"/>
      <c r="K75" s="235"/>
      <c r="L75" s="235"/>
      <c r="M75" s="235"/>
      <c r="N75" s="235"/>
      <c r="O75" s="235"/>
      <c r="P75" s="235"/>
      <c r="Q75" s="235"/>
      <c r="R75" s="235"/>
      <c r="S75" s="235"/>
    </row>
    <row r="76" spans="1:19" x14ac:dyDescent="0.4">
      <c r="A76" s="235"/>
      <c r="B76" s="235"/>
      <c r="C76" s="235"/>
      <c r="D76" s="235"/>
      <c r="E76" s="235"/>
      <c r="F76" s="235"/>
      <c r="G76" s="235"/>
      <c r="H76" s="235"/>
      <c r="I76" s="235"/>
      <c r="J76" s="235"/>
      <c r="K76" s="235"/>
      <c r="L76" s="235"/>
      <c r="M76" s="235"/>
      <c r="N76" s="235"/>
      <c r="O76" s="235"/>
      <c r="P76" s="235"/>
      <c r="Q76" s="235"/>
      <c r="R76" s="235"/>
      <c r="S76" s="235"/>
    </row>
    <row r="77" spans="1:19" x14ac:dyDescent="0.4">
      <c r="A77" s="235"/>
      <c r="B77" s="235"/>
      <c r="C77" s="235"/>
      <c r="D77" s="235"/>
      <c r="E77" s="235"/>
      <c r="F77" s="235"/>
      <c r="G77" s="235"/>
      <c r="H77" s="235"/>
      <c r="I77" s="235"/>
      <c r="J77" s="235"/>
      <c r="K77" s="235"/>
      <c r="L77" s="235"/>
      <c r="M77" s="235"/>
      <c r="N77" s="235"/>
      <c r="O77" s="235"/>
      <c r="P77" s="235"/>
      <c r="Q77" s="235"/>
      <c r="R77" s="235"/>
      <c r="S77" s="235"/>
    </row>
    <row r="78" spans="1:19" x14ac:dyDescent="0.4">
      <c r="A78" s="235"/>
      <c r="B78" s="235"/>
      <c r="C78" s="235"/>
      <c r="D78" s="235"/>
      <c r="E78" s="235"/>
      <c r="F78" s="235"/>
      <c r="G78" s="235"/>
      <c r="H78" s="235"/>
      <c r="I78" s="235"/>
      <c r="J78" s="235"/>
      <c r="K78" s="235"/>
      <c r="L78" s="235"/>
      <c r="M78" s="235"/>
      <c r="N78" s="235"/>
      <c r="O78" s="235"/>
      <c r="P78" s="235"/>
      <c r="Q78" s="235"/>
      <c r="R78" s="235"/>
      <c r="S78" s="235"/>
    </row>
    <row r="79" spans="1:19" x14ac:dyDescent="0.4">
      <c r="A79" s="235"/>
      <c r="B79" s="235"/>
      <c r="C79" s="235"/>
      <c r="D79" s="235"/>
      <c r="E79" s="235"/>
      <c r="F79" s="235"/>
      <c r="G79" s="235"/>
      <c r="H79" s="235"/>
      <c r="I79" s="235"/>
      <c r="J79" s="235"/>
      <c r="K79" s="235"/>
      <c r="L79" s="235"/>
      <c r="M79" s="235"/>
      <c r="N79" s="235"/>
      <c r="O79" s="235"/>
      <c r="P79" s="235"/>
      <c r="Q79" s="235"/>
      <c r="R79" s="235"/>
      <c r="S79" s="235"/>
    </row>
    <row r="80" spans="1:19" x14ac:dyDescent="0.4">
      <c r="A80" s="235"/>
      <c r="B80" s="235"/>
      <c r="C80" s="235"/>
      <c r="D80" s="235"/>
      <c r="E80" s="235"/>
      <c r="F80" s="235"/>
      <c r="G80" s="235"/>
      <c r="H80" s="235"/>
      <c r="I80" s="235"/>
      <c r="J80" s="235"/>
      <c r="K80" s="235"/>
      <c r="L80" s="235"/>
      <c r="M80" s="235"/>
      <c r="N80" s="235"/>
      <c r="O80" s="235"/>
      <c r="P80" s="235"/>
      <c r="Q80" s="235"/>
      <c r="R80" s="235"/>
      <c r="S80" s="235"/>
    </row>
    <row r="81" spans="1:19" x14ac:dyDescent="0.4">
      <c r="A81" s="235"/>
      <c r="B81" s="235"/>
      <c r="C81" s="235"/>
      <c r="D81" s="235"/>
      <c r="E81" s="235"/>
      <c r="F81" s="235"/>
      <c r="G81" s="235"/>
      <c r="H81" s="235"/>
      <c r="I81" s="235"/>
      <c r="J81" s="235"/>
      <c r="K81" s="235"/>
      <c r="L81" s="235"/>
      <c r="M81" s="235"/>
      <c r="N81" s="235"/>
      <c r="O81" s="235"/>
      <c r="P81" s="235"/>
      <c r="Q81" s="235"/>
      <c r="R81" s="235"/>
      <c r="S81" s="235"/>
    </row>
    <row r="82" spans="1:19" x14ac:dyDescent="0.4">
      <c r="A82" s="235"/>
      <c r="B82" s="235"/>
      <c r="C82" s="235"/>
      <c r="D82" s="235"/>
      <c r="E82" s="235"/>
      <c r="F82" s="235"/>
      <c r="G82" s="235"/>
      <c r="H82" s="235"/>
      <c r="I82" s="235"/>
      <c r="J82" s="235"/>
      <c r="K82" s="235"/>
      <c r="L82" s="235"/>
      <c r="M82" s="235"/>
      <c r="N82" s="235"/>
      <c r="O82" s="235"/>
      <c r="P82" s="235"/>
      <c r="Q82" s="235"/>
      <c r="R82" s="235"/>
      <c r="S82" s="235"/>
    </row>
    <row r="83" spans="1:19" x14ac:dyDescent="0.4">
      <c r="A83" s="235"/>
      <c r="B83" s="235"/>
      <c r="C83" s="235"/>
      <c r="D83" s="235"/>
      <c r="E83" s="235"/>
      <c r="F83" s="235"/>
      <c r="G83" s="235"/>
      <c r="H83" s="235"/>
      <c r="I83" s="235"/>
      <c r="J83" s="235"/>
      <c r="K83" s="235"/>
      <c r="L83" s="235"/>
      <c r="M83" s="235"/>
      <c r="N83" s="235"/>
      <c r="O83" s="235"/>
      <c r="P83" s="235"/>
      <c r="Q83" s="235"/>
      <c r="R83" s="235"/>
      <c r="S83" s="235"/>
    </row>
    <row r="84" spans="1:19" x14ac:dyDescent="0.4">
      <c r="A84" s="235"/>
      <c r="B84" s="235"/>
      <c r="C84" s="235"/>
      <c r="D84" s="235"/>
      <c r="E84" s="235"/>
      <c r="F84" s="235"/>
      <c r="G84" s="235"/>
      <c r="H84" s="235"/>
      <c r="I84" s="235"/>
      <c r="J84" s="235"/>
      <c r="K84" s="235"/>
      <c r="L84" s="235"/>
      <c r="M84" s="235"/>
      <c r="N84" s="235"/>
      <c r="O84" s="235"/>
      <c r="P84" s="235"/>
      <c r="Q84" s="235"/>
      <c r="R84" s="235"/>
      <c r="S84" s="235"/>
    </row>
    <row r="85" spans="1:19" x14ac:dyDescent="0.4">
      <c r="A85" s="235"/>
      <c r="B85" s="235"/>
      <c r="C85" s="235"/>
      <c r="D85" s="235"/>
      <c r="E85" s="235"/>
      <c r="F85" s="235"/>
      <c r="G85" s="235"/>
      <c r="H85" s="235"/>
      <c r="I85" s="235"/>
      <c r="J85" s="235"/>
      <c r="K85" s="235"/>
      <c r="L85" s="235"/>
      <c r="M85" s="235"/>
      <c r="N85" s="235"/>
      <c r="O85" s="235"/>
      <c r="P85" s="235"/>
      <c r="Q85" s="235"/>
      <c r="R85" s="235"/>
      <c r="S85" s="235"/>
    </row>
    <row r="86" spans="1:19" x14ac:dyDescent="0.4">
      <c r="A86" s="235"/>
      <c r="B86" s="235"/>
      <c r="C86" s="235"/>
      <c r="D86" s="235"/>
      <c r="E86" s="235"/>
      <c r="F86" s="235"/>
      <c r="G86" s="235"/>
      <c r="H86" s="235"/>
      <c r="I86" s="235"/>
      <c r="J86" s="235"/>
      <c r="K86" s="235"/>
      <c r="L86" s="235"/>
      <c r="M86" s="235"/>
      <c r="N86" s="235"/>
      <c r="O86" s="235"/>
      <c r="P86" s="235"/>
      <c r="Q86" s="235"/>
      <c r="R86" s="235"/>
      <c r="S86" s="235"/>
    </row>
    <row r="87" spans="1:19" x14ac:dyDescent="0.4">
      <c r="A87" s="235"/>
      <c r="B87" s="235"/>
      <c r="C87" s="235"/>
      <c r="D87" s="235"/>
      <c r="E87" s="235"/>
      <c r="F87" s="235"/>
      <c r="G87" s="235"/>
      <c r="H87" s="235"/>
      <c r="I87" s="235"/>
      <c r="J87" s="235"/>
      <c r="K87" s="235"/>
      <c r="L87" s="235"/>
      <c r="M87" s="235"/>
      <c r="N87" s="235"/>
      <c r="O87" s="235"/>
      <c r="P87" s="235"/>
      <c r="Q87" s="235"/>
      <c r="R87" s="235"/>
      <c r="S87" s="235"/>
    </row>
    <row r="88" spans="1:19" x14ac:dyDescent="0.4">
      <c r="A88" s="235"/>
      <c r="B88" s="235"/>
      <c r="C88" s="235"/>
      <c r="D88" s="235"/>
      <c r="E88" s="235"/>
      <c r="F88" s="235"/>
      <c r="G88" s="235"/>
      <c r="H88" s="235"/>
      <c r="I88" s="235"/>
      <c r="J88" s="235"/>
      <c r="K88" s="235"/>
      <c r="L88" s="235"/>
      <c r="M88" s="235"/>
      <c r="N88" s="235"/>
      <c r="O88" s="235"/>
      <c r="P88" s="235"/>
      <c r="Q88" s="235"/>
      <c r="R88" s="235"/>
      <c r="S88" s="235"/>
    </row>
    <row r="89" spans="1:19" x14ac:dyDescent="0.4">
      <c r="A89" s="235"/>
      <c r="B89" s="235"/>
      <c r="C89" s="235"/>
      <c r="D89" s="235"/>
      <c r="E89" s="235"/>
      <c r="F89" s="235"/>
      <c r="G89" s="235"/>
      <c r="H89" s="235"/>
      <c r="I89" s="235"/>
      <c r="J89" s="235"/>
      <c r="K89" s="235"/>
      <c r="L89" s="235"/>
      <c r="M89" s="235"/>
      <c r="N89" s="235"/>
      <c r="O89" s="235"/>
      <c r="P89" s="235"/>
      <c r="Q89" s="235"/>
      <c r="R89" s="235"/>
      <c r="S89" s="235"/>
    </row>
    <row r="90" spans="1:19" x14ac:dyDescent="0.4">
      <c r="A90" s="235"/>
      <c r="B90" s="235"/>
      <c r="C90" s="235"/>
      <c r="D90" s="235"/>
      <c r="E90" s="235"/>
      <c r="F90" s="235"/>
      <c r="G90" s="235"/>
      <c r="H90" s="235"/>
      <c r="I90" s="235"/>
      <c r="J90" s="235"/>
      <c r="K90" s="235"/>
      <c r="L90" s="235"/>
      <c r="M90" s="235"/>
      <c r="N90" s="235"/>
      <c r="O90" s="235"/>
      <c r="P90" s="235"/>
      <c r="Q90" s="235"/>
      <c r="R90" s="235"/>
      <c r="S90" s="235"/>
    </row>
    <row r="91" spans="1:19" x14ac:dyDescent="0.4">
      <c r="A91" s="235"/>
      <c r="B91" s="235"/>
      <c r="C91" s="235"/>
      <c r="D91" s="235"/>
      <c r="E91" s="235"/>
      <c r="F91" s="235"/>
      <c r="G91" s="235"/>
      <c r="H91" s="235"/>
      <c r="I91" s="235"/>
      <c r="J91" s="235"/>
      <c r="K91" s="235"/>
      <c r="L91" s="235"/>
      <c r="M91" s="235"/>
      <c r="N91" s="235"/>
      <c r="O91" s="235"/>
      <c r="P91" s="235"/>
      <c r="Q91" s="235"/>
      <c r="R91" s="235"/>
      <c r="S91" s="235"/>
    </row>
    <row r="92" spans="1:19" x14ac:dyDescent="0.4">
      <c r="A92" s="235"/>
      <c r="B92" s="235"/>
      <c r="C92" s="235"/>
      <c r="D92" s="235"/>
      <c r="E92" s="235"/>
      <c r="F92" s="235"/>
      <c r="G92" s="235"/>
      <c r="H92" s="235"/>
      <c r="I92" s="235"/>
      <c r="J92" s="235"/>
      <c r="K92" s="235"/>
      <c r="L92" s="235"/>
      <c r="M92" s="235"/>
      <c r="N92" s="235"/>
      <c r="O92" s="235"/>
      <c r="P92" s="235"/>
      <c r="Q92" s="235"/>
      <c r="R92" s="235"/>
      <c r="S92" s="235"/>
    </row>
    <row r="93" spans="1:19" x14ac:dyDescent="0.4">
      <c r="A93" s="235"/>
      <c r="B93" s="235"/>
      <c r="C93" s="235"/>
      <c r="D93" s="235"/>
      <c r="E93" s="235"/>
      <c r="F93" s="235"/>
      <c r="G93" s="235"/>
      <c r="H93" s="235"/>
      <c r="I93" s="235"/>
      <c r="J93" s="235"/>
      <c r="K93" s="235"/>
      <c r="L93" s="235"/>
      <c r="M93" s="235"/>
      <c r="N93" s="235"/>
      <c r="O93" s="235"/>
      <c r="P93" s="235"/>
      <c r="Q93" s="235"/>
      <c r="R93" s="235"/>
      <c r="S93" s="235"/>
    </row>
    <row r="94" spans="1:19" x14ac:dyDescent="0.4">
      <c r="A94" s="235"/>
      <c r="B94" s="235"/>
      <c r="C94" s="235"/>
      <c r="D94" s="235"/>
      <c r="E94" s="235"/>
      <c r="F94" s="235"/>
      <c r="G94" s="235"/>
      <c r="H94" s="235"/>
      <c r="I94" s="235"/>
      <c r="J94" s="235"/>
      <c r="K94" s="235"/>
      <c r="L94" s="235"/>
      <c r="M94" s="235"/>
      <c r="N94" s="235"/>
      <c r="O94" s="235"/>
      <c r="P94" s="235"/>
      <c r="Q94" s="235"/>
      <c r="R94" s="235"/>
      <c r="S94" s="235"/>
    </row>
    <row r="95" spans="1:19" x14ac:dyDescent="0.4">
      <c r="A95" s="235"/>
      <c r="B95" s="235"/>
      <c r="C95" s="235"/>
      <c r="D95" s="235"/>
      <c r="E95" s="235"/>
      <c r="F95" s="235"/>
      <c r="G95" s="235"/>
      <c r="H95" s="235"/>
      <c r="I95" s="235"/>
      <c r="J95" s="235"/>
      <c r="K95" s="235"/>
      <c r="L95" s="235"/>
      <c r="M95" s="235"/>
      <c r="N95" s="235"/>
      <c r="O95" s="235"/>
      <c r="P95" s="235"/>
      <c r="Q95" s="235"/>
      <c r="R95" s="235"/>
      <c r="S95" s="235"/>
    </row>
    <row r="96" spans="1:19" x14ac:dyDescent="0.4">
      <c r="A96" s="235"/>
      <c r="B96" s="235"/>
      <c r="C96" s="235"/>
      <c r="D96" s="235"/>
      <c r="E96" s="235"/>
      <c r="F96" s="235"/>
      <c r="G96" s="235"/>
      <c r="H96" s="235"/>
      <c r="I96" s="235"/>
      <c r="J96" s="235"/>
      <c r="K96" s="235"/>
      <c r="L96" s="235"/>
      <c r="M96" s="235"/>
      <c r="N96" s="235"/>
      <c r="O96" s="235"/>
      <c r="P96" s="235"/>
      <c r="Q96" s="235"/>
      <c r="R96" s="235"/>
      <c r="S96" s="235"/>
    </row>
    <row r="97" spans="1:19" x14ac:dyDescent="0.4">
      <c r="A97" s="235"/>
      <c r="B97" s="235"/>
      <c r="C97" s="235"/>
      <c r="D97" s="235"/>
      <c r="E97" s="235"/>
      <c r="F97" s="235"/>
      <c r="G97" s="235"/>
      <c r="H97" s="235"/>
      <c r="I97" s="235"/>
      <c r="J97" s="235"/>
      <c r="K97" s="235"/>
      <c r="L97" s="235"/>
      <c r="M97" s="235"/>
      <c r="N97" s="235"/>
      <c r="O97" s="235"/>
      <c r="P97" s="235"/>
      <c r="Q97" s="235"/>
      <c r="R97" s="235"/>
      <c r="S97" s="235"/>
    </row>
    <row r="98" spans="1:19" x14ac:dyDescent="0.4">
      <c r="A98" s="235"/>
      <c r="B98" s="235"/>
      <c r="C98" s="235"/>
      <c r="D98" s="235"/>
      <c r="E98" s="235"/>
      <c r="F98" s="235"/>
      <c r="G98" s="235"/>
      <c r="H98" s="235"/>
      <c r="I98" s="235"/>
      <c r="J98" s="235"/>
      <c r="K98" s="235"/>
      <c r="L98" s="235"/>
      <c r="M98" s="235"/>
      <c r="N98" s="235"/>
      <c r="O98" s="235"/>
      <c r="P98" s="235"/>
      <c r="Q98" s="235"/>
      <c r="R98" s="235"/>
      <c r="S98" s="235"/>
    </row>
    <row r="99" spans="1:19" x14ac:dyDescent="0.4">
      <c r="A99" s="235"/>
      <c r="B99" s="235"/>
      <c r="C99" s="235"/>
      <c r="D99" s="235"/>
      <c r="E99" s="235"/>
      <c r="F99" s="235"/>
      <c r="G99" s="235"/>
      <c r="H99" s="235"/>
      <c r="I99" s="235"/>
      <c r="J99" s="235"/>
      <c r="K99" s="235"/>
      <c r="L99" s="235"/>
      <c r="M99" s="235"/>
      <c r="N99" s="235"/>
      <c r="O99" s="235"/>
      <c r="P99" s="235"/>
      <c r="Q99" s="235"/>
      <c r="R99" s="235"/>
      <c r="S99" s="235"/>
    </row>
    <row r="100" spans="1:19" x14ac:dyDescent="0.4">
      <c r="A100" s="235"/>
      <c r="B100" s="235"/>
      <c r="C100" s="235"/>
      <c r="D100" s="235"/>
      <c r="E100" s="235"/>
      <c r="F100" s="235"/>
      <c r="G100" s="235"/>
      <c r="H100" s="235"/>
      <c r="I100" s="235"/>
      <c r="J100" s="235"/>
      <c r="K100" s="235"/>
      <c r="L100" s="235"/>
      <c r="M100" s="235"/>
      <c r="N100" s="235"/>
      <c r="O100" s="235"/>
      <c r="P100" s="235"/>
      <c r="Q100" s="235"/>
      <c r="R100" s="235"/>
      <c r="S100" s="235"/>
    </row>
    <row r="101" spans="1:19" x14ac:dyDescent="0.4">
      <c r="A101" s="235"/>
      <c r="B101" s="235"/>
      <c r="C101" s="235"/>
      <c r="D101" s="235"/>
      <c r="E101" s="235"/>
      <c r="F101" s="235"/>
      <c r="G101" s="235"/>
      <c r="H101" s="235"/>
      <c r="I101" s="235"/>
      <c r="J101" s="235"/>
      <c r="K101" s="235"/>
      <c r="L101" s="235"/>
      <c r="M101" s="235"/>
      <c r="N101" s="235"/>
      <c r="O101" s="235"/>
      <c r="P101" s="235"/>
      <c r="Q101" s="235"/>
      <c r="R101" s="235"/>
      <c r="S101" s="235"/>
    </row>
    <row r="102" spans="1:19" x14ac:dyDescent="0.4">
      <c r="A102" s="235"/>
      <c r="B102" s="235"/>
      <c r="C102" s="235"/>
      <c r="D102" s="235"/>
      <c r="E102" s="235"/>
      <c r="F102" s="235"/>
      <c r="G102" s="235"/>
      <c r="H102" s="235"/>
      <c r="I102" s="235"/>
      <c r="J102" s="235"/>
      <c r="K102" s="235"/>
      <c r="L102" s="235"/>
      <c r="M102" s="235"/>
      <c r="N102" s="235"/>
      <c r="O102" s="235"/>
      <c r="P102" s="235"/>
      <c r="Q102" s="235"/>
      <c r="R102" s="235"/>
      <c r="S102" s="235"/>
    </row>
    <row r="103" spans="1:19" x14ac:dyDescent="0.4">
      <c r="A103" s="235"/>
      <c r="B103" s="235"/>
      <c r="C103" s="235"/>
      <c r="D103" s="235"/>
      <c r="E103" s="235"/>
      <c r="F103" s="235"/>
      <c r="G103" s="235"/>
      <c r="H103" s="235"/>
      <c r="I103" s="235"/>
      <c r="J103" s="235"/>
      <c r="K103" s="235"/>
      <c r="L103" s="235"/>
      <c r="M103" s="235"/>
      <c r="N103" s="235"/>
      <c r="O103" s="235"/>
      <c r="P103" s="235"/>
      <c r="Q103" s="235"/>
      <c r="R103" s="235"/>
      <c r="S103" s="235"/>
    </row>
    <row r="104" spans="1:19" x14ac:dyDescent="0.4">
      <c r="A104" s="235"/>
      <c r="B104" s="235"/>
      <c r="C104" s="235"/>
      <c r="D104" s="235"/>
      <c r="E104" s="235"/>
      <c r="F104" s="235"/>
      <c r="G104" s="235"/>
      <c r="H104" s="235"/>
      <c r="I104" s="235"/>
      <c r="J104" s="235"/>
      <c r="K104" s="235"/>
      <c r="L104" s="235"/>
      <c r="M104" s="235"/>
      <c r="N104" s="235"/>
      <c r="O104" s="235"/>
      <c r="P104" s="235"/>
      <c r="Q104" s="235"/>
      <c r="R104" s="235"/>
      <c r="S104" s="235"/>
    </row>
    <row r="105" spans="1:19" x14ac:dyDescent="0.4">
      <c r="A105" s="235"/>
      <c r="B105" s="235"/>
      <c r="C105" s="235"/>
      <c r="D105" s="235"/>
      <c r="E105" s="235"/>
      <c r="F105" s="235"/>
      <c r="G105" s="235"/>
      <c r="H105" s="235"/>
      <c r="I105" s="235"/>
      <c r="J105" s="235"/>
      <c r="K105" s="235"/>
      <c r="L105" s="235"/>
      <c r="M105" s="235"/>
      <c r="N105" s="235"/>
      <c r="O105" s="235"/>
      <c r="P105" s="235"/>
      <c r="Q105" s="235"/>
      <c r="R105" s="235"/>
      <c r="S105" s="235"/>
    </row>
    <row r="106" spans="1:19" x14ac:dyDescent="0.4">
      <c r="A106" s="235"/>
      <c r="B106" s="235"/>
      <c r="C106" s="235"/>
      <c r="D106" s="235"/>
      <c r="E106" s="235"/>
      <c r="F106" s="235"/>
      <c r="G106" s="235"/>
      <c r="H106" s="235"/>
      <c r="I106" s="235"/>
      <c r="J106" s="235"/>
      <c r="K106" s="235"/>
      <c r="L106" s="235"/>
      <c r="M106" s="235"/>
      <c r="N106" s="235"/>
      <c r="O106" s="235"/>
      <c r="P106" s="235"/>
      <c r="Q106" s="235"/>
      <c r="R106" s="235"/>
      <c r="S106" s="235"/>
    </row>
    <row r="107" spans="1:19" x14ac:dyDescent="0.4">
      <c r="A107" s="235"/>
      <c r="B107" s="235"/>
      <c r="C107" s="235"/>
      <c r="D107" s="235"/>
      <c r="E107" s="235"/>
      <c r="F107" s="235"/>
      <c r="G107" s="235"/>
      <c r="H107" s="235"/>
      <c r="I107" s="235"/>
      <c r="J107" s="235"/>
      <c r="K107" s="235"/>
      <c r="L107" s="235"/>
      <c r="M107" s="235"/>
      <c r="N107" s="235"/>
      <c r="O107" s="235"/>
      <c r="P107" s="235"/>
      <c r="Q107" s="235"/>
      <c r="R107" s="235"/>
      <c r="S107" s="235"/>
    </row>
    <row r="108" spans="1:19" x14ac:dyDescent="0.4">
      <c r="A108" s="235"/>
      <c r="B108" s="235"/>
      <c r="C108" s="235"/>
      <c r="D108" s="235"/>
      <c r="E108" s="235"/>
      <c r="F108" s="235"/>
      <c r="G108" s="235"/>
      <c r="H108" s="235"/>
      <c r="I108" s="235"/>
      <c r="J108" s="235"/>
      <c r="K108" s="235"/>
      <c r="L108" s="235"/>
      <c r="M108" s="235"/>
      <c r="N108" s="235"/>
      <c r="O108" s="235"/>
      <c r="P108" s="235"/>
      <c r="Q108" s="235"/>
      <c r="R108" s="235"/>
      <c r="S108" s="235"/>
    </row>
    <row r="109" spans="1:19" x14ac:dyDescent="0.4">
      <c r="A109" s="235"/>
      <c r="B109" s="235"/>
      <c r="C109" s="235"/>
      <c r="D109" s="235"/>
      <c r="E109" s="235"/>
      <c r="F109" s="235"/>
      <c r="G109" s="235"/>
      <c r="H109" s="235"/>
      <c r="I109" s="235"/>
      <c r="J109" s="235"/>
      <c r="K109" s="235"/>
      <c r="L109" s="235"/>
      <c r="M109" s="235"/>
      <c r="N109" s="235"/>
      <c r="O109" s="235"/>
      <c r="P109" s="235"/>
      <c r="Q109" s="235"/>
      <c r="R109" s="235"/>
      <c r="S109" s="235"/>
    </row>
    <row r="110" spans="1:19" x14ac:dyDescent="0.4">
      <c r="A110" s="235"/>
      <c r="B110" s="235"/>
      <c r="C110" s="235"/>
      <c r="D110" s="235"/>
      <c r="E110" s="235"/>
      <c r="F110" s="235"/>
      <c r="G110" s="235"/>
      <c r="H110" s="235"/>
      <c r="I110" s="235"/>
      <c r="J110" s="235"/>
      <c r="K110" s="235"/>
      <c r="L110" s="235"/>
      <c r="M110" s="235"/>
      <c r="N110" s="235"/>
      <c r="O110" s="235"/>
      <c r="P110" s="235"/>
      <c r="Q110" s="235"/>
      <c r="R110" s="235"/>
      <c r="S110" s="235"/>
    </row>
    <row r="111" spans="1:19" x14ac:dyDescent="0.4">
      <c r="A111" s="235"/>
      <c r="B111" s="235"/>
      <c r="C111" s="235"/>
      <c r="D111" s="235"/>
      <c r="E111" s="235"/>
      <c r="F111" s="235"/>
      <c r="G111" s="235"/>
      <c r="H111" s="235"/>
      <c r="I111" s="235"/>
      <c r="J111" s="235"/>
      <c r="K111" s="235"/>
      <c r="L111" s="235"/>
      <c r="M111" s="235"/>
      <c r="N111" s="235"/>
      <c r="O111" s="235"/>
      <c r="P111" s="235"/>
      <c r="Q111" s="235"/>
      <c r="R111" s="235"/>
      <c r="S111" s="235"/>
    </row>
    <row r="112" spans="1:19" x14ac:dyDescent="0.4">
      <c r="A112" s="235"/>
      <c r="B112" s="235"/>
      <c r="C112" s="235"/>
      <c r="D112" s="235"/>
      <c r="E112" s="235"/>
      <c r="F112" s="235"/>
      <c r="G112" s="235"/>
      <c r="H112" s="235"/>
      <c r="I112" s="235"/>
      <c r="J112" s="235"/>
      <c r="K112" s="235"/>
      <c r="L112" s="235"/>
      <c r="M112" s="235"/>
      <c r="N112" s="235"/>
      <c r="O112" s="235"/>
      <c r="P112" s="235"/>
      <c r="Q112" s="235"/>
      <c r="R112" s="235"/>
      <c r="S112" s="235"/>
    </row>
    <row r="113" spans="1:19" x14ac:dyDescent="0.4">
      <c r="A113" s="235"/>
      <c r="B113" s="235"/>
      <c r="C113" s="235"/>
      <c r="D113" s="235"/>
      <c r="E113" s="235"/>
      <c r="F113" s="235"/>
      <c r="G113" s="235"/>
      <c r="H113" s="235"/>
      <c r="I113" s="235"/>
      <c r="J113" s="235"/>
      <c r="K113" s="235"/>
      <c r="L113" s="235"/>
      <c r="M113" s="235"/>
      <c r="N113" s="235"/>
      <c r="O113" s="235"/>
      <c r="P113" s="235"/>
      <c r="Q113" s="235"/>
      <c r="R113" s="235"/>
      <c r="S113" s="235"/>
    </row>
    <row r="114" spans="1:19" x14ac:dyDescent="0.4">
      <c r="A114" s="235"/>
      <c r="B114" s="235"/>
      <c r="C114" s="235"/>
      <c r="D114" s="235"/>
      <c r="E114" s="235"/>
      <c r="F114" s="235"/>
      <c r="G114" s="235"/>
      <c r="H114" s="235"/>
      <c r="I114" s="235"/>
      <c r="J114" s="235"/>
      <c r="K114" s="235"/>
      <c r="L114" s="235"/>
      <c r="M114" s="235"/>
      <c r="N114" s="235"/>
      <c r="O114" s="235"/>
      <c r="P114" s="235"/>
      <c r="Q114" s="235"/>
      <c r="R114" s="235"/>
      <c r="S114" s="235"/>
    </row>
  </sheetData>
  <mergeCells count="29">
    <mergeCell ref="D50:E50"/>
    <mergeCell ref="L50:R50"/>
    <mergeCell ref="A40:O40"/>
    <mergeCell ref="B41:B42"/>
    <mergeCell ref="C41:C42"/>
    <mergeCell ref="A44:O44"/>
    <mergeCell ref="N47:O47"/>
    <mergeCell ref="D48:F48"/>
    <mergeCell ref="L48:R48"/>
    <mergeCell ref="T1:T2"/>
    <mergeCell ref="B3:B5"/>
    <mergeCell ref="C3:C5"/>
    <mergeCell ref="A6:O6"/>
    <mergeCell ref="B7:B39"/>
    <mergeCell ref="C7:C13"/>
    <mergeCell ref="C14:Q14"/>
    <mergeCell ref="C15:C39"/>
    <mergeCell ref="G1:H1"/>
    <mergeCell ref="L1:M1"/>
    <mergeCell ref="N1:O1"/>
    <mergeCell ref="P1:Q1"/>
    <mergeCell ref="R1:R2"/>
    <mergeCell ref="S1:S2"/>
    <mergeCell ref="A1:A2"/>
    <mergeCell ref="B1:B2"/>
    <mergeCell ref="C1:C2"/>
    <mergeCell ref="D1:D2"/>
    <mergeCell ref="E1:E2"/>
    <mergeCell ref="F1:F2"/>
  </mergeCells>
  <pageMargins left="0.7" right="0.7" top="0.75" bottom="0.75" header="0.3" footer="0.3"/>
  <pageSetup paperSize="256"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20"/>
  <sheetViews>
    <sheetView workbookViewId="0">
      <selection sqref="A1:XFD11"/>
    </sheetView>
  </sheetViews>
  <sheetFormatPr defaultRowHeight="15" x14ac:dyDescent="0.25"/>
  <cols>
    <col min="2" max="2" width="53.140625" customWidth="1"/>
    <col min="3" max="3" width="20" customWidth="1"/>
    <col min="5" max="5" width="17.7109375" customWidth="1"/>
    <col min="6" max="6" width="13.5703125" bestFit="1" customWidth="1"/>
    <col min="7" max="7" width="26.5703125" customWidth="1"/>
    <col min="8" max="8" width="15" customWidth="1"/>
    <col min="9" max="9" width="18.85546875" customWidth="1"/>
    <col min="10" max="10" width="9" bestFit="1" customWidth="1"/>
  </cols>
  <sheetData>
    <row r="3" spans="2:9" hidden="1" x14ac:dyDescent="0.25">
      <c r="B3" s="168" t="s">
        <v>212</v>
      </c>
      <c r="C3" s="168"/>
      <c r="D3" s="168"/>
      <c r="E3" s="168"/>
      <c r="F3" s="168"/>
      <c r="G3" s="168"/>
      <c r="H3" s="143">
        <v>40000000</v>
      </c>
      <c r="I3" s="142" t="s">
        <v>218</v>
      </c>
    </row>
    <row r="4" spans="2:9" hidden="1" x14ac:dyDescent="0.25">
      <c r="B4" s="168" t="s">
        <v>213</v>
      </c>
      <c r="C4" s="168"/>
      <c r="D4" s="168"/>
      <c r="E4" s="168"/>
      <c r="F4" s="168"/>
      <c r="G4" s="168"/>
      <c r="H4" s="143">
        <v>30000000</v>
      </c>
      <c r="I4" s="142" t="s">
        <v>219</v>
      </c>
    </row>
    <row r="5" spans="2:9" hidden="1" x14ac:dyDescent="0.25">
      <c r="B5" s="168" t="s">
        <v>214</v>
      </c>
      <c r="C5" s="168"/>
      <c r="D5" s="168"/>
      <c r="E5" s="168"/>
      <c r="F5" s="168"/>
      <c r="G5" s="168"/>
      <c r="H5" s="143">
        <v>40000000</v>
      </c>
      <c r="I5" s="143"/>
    </row>
    <row r="6" spans="2:9" hidden="1" x14ac:dyDescent="0.25">
      <c r="B6" s="168" t="s">
        <v>215</v>
      </c>
      <c r="C6" s="168"/>
      <c r="D6" s="168"/>
      <c r="E6" s="168"/>
      <c r="F6" s="168"/>
      <c r="G6" s="168"/>
      <c r="H6" s="143">
        <v>30000000</v>
      </c>
      <c r="I6" s="142"/>
    </row>
    <row r="7" spans="2:9" hidden="1" x14ac:dyDescent="0.25">
      <c r="B7" s="168" t="s">
        <v>216</v>
      </c>
      <c r="C7" s="168"/>
      <c r="D7" s="168"/>
      <c r="E7" s="168"/>
      <c r="F7" s="168"/>
      <c r="G7" s="168"/>
      <c r="H7" s="143">
        <v>37800000</v>
      </c>
      <c r="I7" s="142"/>
    </row>
    <row r="8" spans="2:9" hidden="1" x14ac:dyDescent="0.25">
      <c r="B8" s="168" t="s">
        <v>220</v>
      </c>
      <c r="C8" s="168"/>
      <c r="D8" s="168"/>
      <c r="E8" s="168"/>
      <c r="F8" s="168"/>
      <c r="G8" s="168"/>
      <c r="H8" s="143">
        <v>20000000</v>
      </c>
      <c r="I8" s="142"/>
    </row>
    <row r="9" spans="2:9" hidden="1" x14ac:dyDescent="0.25">
      <c r="B9" s="168" t="s">
        <v>217</v>
      </c>
      <c r="C9" s="168"/>
      <c r="D9" s="168"/>
      <c r="E9" s="168"/>
      <c r="F9" s="168"/>
      <c r="G9" s="168"/>
      <c r="H9" s="143">
        <v>30000000</v>
      </c>
      <c r="I9" s="142"/>
    </row>
    <row r="10" spans="2:9" hidden="1" x14ac:dyDescent="0.25">
      <c r="H10" s="156">
        <f>SUM(H3:H9)</f>
        <v>227800000</v>
      </c>
    </row>
    <row r="11" spans="2:9" ht="21" x14ac:dyDescent="0.35">
      <c r="B11" s="157" t="s">
        <v>245</v>
      </c>
      <c r="C11" s="157" t="s">
        <v>235</v>
      </c>
      <c r="D11" s="157" t="s">
        <v>236</v>
      </c>
      <c r="E11" s="158"/>
      <c r="F11" s="157" t="s">
        <v>243</v>
      </c>
      <c r="G11" s="157" t="s">
        <v>244</v>
      </c>
      <c r="H11" s="145" t="s">
        <v>249</v>
      </c>
    </row>
    <row r="12" spans="2:9" x14ac:dyDescent="0.25">
      <c r="B12" s="145" t="s">
        <v>230</v>
      </c>
      <c r="C12" s="146">
        <v>800000</v>
      </c>
      <c r="D12" s="148">
        <v>1</v>
      </c>
      <c r="G12" s="151">
        <f>C12/H14</f>
        <v>258064.51612903224</v>
      </c>
    </row>
    <row r="13" spans="2:9" x14ac:dyDescent="0.25">
      <c r="B13" s="145" t="s">
        <v>231</v>
      </c>
      <c r="D13" s="148"/>
      <c r="G13" s="145"/>
    </row>
    <row r="14" spans="2:9" x14ac:dyDescent="0.25">
      <c r="B14" s="145" t="s">
        <v>232</v>
      </c>
      <c r="C14" s="145">
        <f>120*1050*30</f>
        <v>3780000</v>
      </c>
      <c r="D14" s="149">
        <v>2</v>
      </c>
      <c r="E14" s="145" t="s">
        <v>237</v>
      </c>
      <c r="F14" s="145">
        <f>C14*D14</f>
        <v>7560000</v>
      </c>
      <c r="G14" s="151">
        <f>F14/$H$14</f>
        <v>2438709.6774193547</v>
      </c>
      <c r="H14" s="162">
        <v>3.1</v>
      </c>
    </row>
    <row r="15" spans="2:9" x14ac:dyDescent="0.25">
      <c r="B15" s="145" t="s">
        <v>233</v>
      </c>
      <c r="C15" s="145">
        <f>120*2000*30</f>
        <v>7200000</v>
      </c>
      <c r="D15" s="149">
        <v>1</v>
      </c>
      <c r="E15" s="145" t="s">
        <v>238</v>
      </c>
      <c r="F15" s="145">
        <f t="shared" ref="F15:F18" si="0">C15*D15</f>
        <v>7200000</v>
      </c>
      <c r="G15" s="151">
        <f t="shared" ref="G15:G18" si="1">F15/$H$14</f>
        <v>2322580.6451612902</v>
      </c>
    </row>
    <row r="16" spans="2:9" x14ac:dyDescent="0.25">
      <c r="B16" s="145" t="s">
        <v>234</v>
      </c>
      <c r="C16" s="145">
        <f>120*4040*30</f>
        <v>14544000</v>
      </c>
      <c r="D16" s="149">
        <v>1</v>
      </c>
      <c r="E16" s="145" t="s">
        <v>239</v>
      </c>
      <c r="F16" s="145">
        <f t="shared" si="0"/>
        <v>14544000</v>
      </c>
      <c r="G16" s="151">
        <f t="shared" si="1"/>
        <v>4691612.9032258065</v>
      </c>
    </row>
    <row r="17" spans="2:8" x14ac:dyDescent="0.25">
      <c r="B17" s="145" t="s">
        <v>240</v>
      </c>
      <c r="C17" s="145">
        <f>C15</f>
        <v>7200000</v>
      </c>
      <c r="D17" s="149">
        <v>2</v>
      </c>
      <c r="E17" s="145" t="s">
        <v>241</v>
      </c>
      <c r="F17" s="145">
        <f t="shared" si="0"/>
        <v>14400000</v>
      </c>
      <c r="G17" s="151">
        <f t="shared" si="1"/>
        <v>4645161.2903225804</v>
      </c>
    </row>
    <row r="18" spans="2:8" x14ac:dyDescent="0.25">
      <c r="C18" s="147">
        <f>C14</f>
        <v>3780000</v>
      </c>
      <c r="D18" s="148">
        <v>1</v>
      </c>
      <c r="E18" s="145" t="s">
        <v>242</v>
      </c>
      <c r="F18" s="145">
        <f t="shared" si="0"/>
        <v>3780000</v>
      </c>
      <c r="G18" s="151">
        <f t="shared" si="1"/>
        <v>1219354.8387096773</v>
      </c>
    </row>
    <row r="19" spans="2:8" x14ac:dyDescent="0.25">
      <c r="D19" s="148"/>
    </row>
    <row r="20" spans="2:8" ht="21" x14ac:dyDescent="0.35">
      <c r="B20" s="159" t="s">
        <v>168</v>
      </c>
      <c r="C20" s="160"/>
      <c r="D20" s="160"/>
      <c r="E20" s="160"/>
      <c r="F20" s="160"/>
      <c r="G20" s="161">
        <f>G12+G14+G15+G16+G17+G18</f>
        <v>15575483.87096774</v>
      </c>
      <c r="H20" s="150"/>
    </row>
  </sheetData>
  <mergeCells count="7">
    <mergeCell ref="B9:G9"/>
    <mergeCell ref="B3:G3"/>
    <mergeCell ref="B4:G4"/>
    <mergeCell ref="B5:G5"/>
    <mergeCell ref="B8:G8"/>
    <mergeCell ref="B6:G6"/>
    <mergeCell ref="B7:G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8"/>
  <sheetViews>
    <sheetView tabSelected="1" topLeftCell="A11" zoomScale="90" zoomScaleNormal="90" workbookViewId="0">
      <selection activeCell="K37" sqref="K37"/>
    </sheetView>
  </sheetViews>
  <sheetFormatPr defaultRowHeight="15" x14ac:dyDescent="0.25"/>
  <cols>
    <col min="1" max="1" width="55.85546875" style="40" customWidth="1"/>
    <col min="2" max="2" width="9.85546875" style="40" customWidth="1"/>
    <col min="3" max="3" width="11.5703125" style="40" customWidth="1"/>
    <col min="4" max="4" width="17.5703125" style="40" customWidth="1"/>
    <col min="5" max="5" width="12.140625" style="40" customWidth="1"/>
    <col min="6" max="6" width="17.7109375" style="40" customWidth="1"/>
    <col min="8" max="8" width="3.5703125" customWidth="1"/>
    <col min="9" max="9" width="26.7109375" customWidth="1"/>
    <col min="10" max="10" width="16.85546875" bestFit="1" customWidth="1"/>
    <col min="11" max="11" width="18.42578125" customWidth="1"/>
    <col min="14" max="14" width="12.140625" bestFit="1" customWidth="1"/>
  </cols>
  <sheetData>
    <row r="2" spans="1:6" ht="15.75" x14ac:dyDescent="0.25">
      <c r="A2" s="8" t="s">
        <v>136</v>
      </c>
    </row>
    <row r="3" spans="1:6" ht="15.75" thickBot="1" x14ac:dyDescent="0.3"/>
    <row r="4" spans="1:6" ht="60" x14ac:dyDescent="0.25">
      <c r="A4" s="74"/>
      <c r="B4" s="75" t="s">
        <v>137</v>
      </c>
      <c r="C4" s="76" t="s">
        <v>138</v>
      </c>
      <c r="D4" s="76" t="s">
        <v>139</v>
      </c>
      <c r="E4" s="77" t="s">
        <v>140</v>
      </c>
      <c r="F4" s="78" t="s">
        <v>141</v>
      </c>
    </row>
    <row r="5" spans="1:6" x14ac:dyDescent="0.25">
      <c r="A5" s="79" t="s">
        <v>142</v>
      </c>
      <c r="B5" s="80">
        <v>7.0000000000000007E-2</v>
      </c>
      <c r="C5" s="80">
        <v>15000000</v>
      </c>
      <c r="D5" s="124">
        <f t="shared" ref="D5:D32" si="0">C5*B5</f>
        <v>1050000</v>
      </c>
      <c r="E5" s="80">
        <v>4000000</v>
      </c>
      <c r="F5" s="81">
        <f t="shared" ref="F5:F34" si="1">E5*B5</f>
        <v>280000</v>
      </c>
    </row>
    <row r="6" spans="1:6" x14ac:dyDescent="0.25">
      <c r="A6" s="82" t="s">
        <v>143</v>
      </c>
      <c r="B6" s="83">
        <v>0.8</v>
      </c>
      <c r="C6" s="83">
        <v>20000000</v>
      </c>
      <c r="D6" s="123">
        <f t="shared" si="0"/>
        <v>16000000</v>
      </c>
      <c r="E6" s="83">
        <v>4000000</v>
      </c>
      <c r="F6" s="84">
        <f t="shared" si="1"/>
        <v>3200000</v>
      </c>
    </row>
    <row r="7" spans="1:6" x14ac:dyDescent="0.25">
      <c r="A7" s="85" t="s">
        <v>144</v>
      </c>
      <c r="B7" s="86">
        <v>13</v>
      </c>
      <c r="C7" s="86">
        <v>100000</v>
      </c>
      <c r="D7" s="124">
        <f t="shared" si="0"/>
        <v>1300000</v>
      </c>
      <c r="E7" s="86">
        <v>100000</v>
      </c>
      <c r="F7" s="87">
        <f t="shared" si="1"/>
        <v>1300000</v>
      </c>
    </row>
    <row r="8" spans="1:6" x14ac:dyDescent="0.25">
      <c r="A8" s="82" t="s">
        <v>145</v>
      </c>
      <c r="B8" s="83">
        <v>0.66</v>
      </c>
      <c r="C8" s="83">
        <v>30000000</v>
      </c>
      <c r="D8" s="123">
        <f t="shared" si="0"/>
        <v>19800000</v>
      </c>
      <c r="E8" s="83">
        <v>10000000</v>
      </c>
      <c r="F8" s="84">
        <f t="shared" si="1"/>
        <v>6600000</v>
      </c>
    </row>
    <row r="9" spans="1:6" x14ac:dyDescent="0.25">
      <c r="A9" s="85" t="s">
        <v>146</v>
      </c>
      <c r="B9" s="86">
        <v>0.66</v>
      </c>
      <c r="C9" s="86">
        <v>3000000</v>
      </c>
      <c r="D9" s="124">
        <f t="shared" si="0"/>
        <v>1980000</v>
      </c>
      <c r="E9" s="86">
        <v>1000000</v>
      </c>
      <c r="F9" s="87">
        <f t="shared" si="1"/>
        <v>660000</v>
      </c>
    </row>
    <row r="10" spans="1:6" x14ac:dyDescent="0.25">
      <c r="A10" s="82" t="s">
        <v>147</v>
      </c>
      <c r="B10" s="83">
        <v>400</v>
      </c>
      <c r="C10" s="83">
        <v>25</v>
      </c>
      <c r="D10" s="123">
        <f t="shared" si="0"/>
        <v>10000</v>
      </c>
      <c r="E10" s="83">
        <v>4</v>
      </c>
      <c r="F10" s="84">
        <f t="shared" si="1"/>
        <v>1600</v>
      </c>
    </row>
    <row r="11" spans="1:6" x14ac:dyDescent="0.25">
      <c r="A11" s="85" t="s">
        <v>148</v>
      </c>
      <c r="B11" s="86">
        <v>10</v>
      </c>
      <c r="C11" s="86">
        <v>100000</v>
      </c>
      <c r="D11" s="124">
        <f t="shared" si="0"/>
        <v>1000000</v>
      </c>
      <c r="E11" s="86">
        <v>42000</v>
      </c>
      <c r="F11" s="87">
        <f t="shared" si="1"/>
        <v>420000</v>
      </c>
    </row>
    <row r="12" spans="1:6" x14ac:dyDescent="0.25">
      <c r="A12" s="82" t="s">
        <v>149</v>
      </c>
      <c r="B12" s="83">
        <v>12</v>
      </c>
      <c r="C12" s="83">
        <v>100000</v>
      </c>
      <c r="D12" s="123">
        <f t="shared" si="0"/>
        <v>1200000</v>
      </c>
      <c r="E12" s="83">
        <v>42000</v>
      </c>
      <c r="F12" s="84">
        <f t="shared" si="1"/>
        <v>504000</v>
      </c>
    </row>
    <row r="13" spans="1:6" x14ac:dyDescent="0.25">
      <c r="A13" s="85" t="s">
        <v>150</v>
      </c>
      <c r="B13" s="86">
        <v>15</v>
      </c>
      <c r="C13" s="86">
        <v>50000</v>
      </c>
      <c r="D13" s="124">
        <f t="shared" si="0"/>
        <v>750000</v>
      </c>
      <c r="E13" s="86">
        <v>10000</v>
      </c>
      <c r="F13" s="87">
        <f t="shared" si="1"/>
        <v>150000</v>
      </c>
    </row>
    <row r="14" spans="1:6" x14ac:dyDescent="0.25">
      <c r="A14" s="82" t="s">
        <v>151</v>
      </c>
      <c r="B14" s="83">
        <v>5</v>
      </c>
      <c r="C14" s="83">
        <v>200000</v>
      </c>
      <c r="D14" s="123">
        <f t="shared" si="0"/>
        <v>1000000</v>
      </c>
      <c r="E14" s="83">
        <v>20000</v>
      </c>
      <c r="F14" s="84">
        <f t="shared" si="1"/>
        <v>100000</v>
      </c>
    </row>
    <row r="15" spans="1:6" x14ac:dyDescent="0.25">
      <c r="A15" s="85" t="s">
        <v>152</v>
      </c>
      <c r="B15" s="86">
        <v>4</v>
      </c>
      <c r="C15" s="86">
        <v>1000</v>
      </c>
      <c r="D15" s="124">
        <f t="shared" si="0"/>
        <v>4000</v>
      </c>
      <c r="E15" s="86">
        <v>1000</v>
      </c>
      <c r="F15" s="87">
        <f t="shared" si="1"/>
        <v>4000</v>
      </c>
    </row>
    <row r="16" spans="1:6" ht="12.75" customHeight="1" x14ac:dyDescent="0.25">
      <c r="A16" s="82" t="s">
        <v>153</v>
      </c>
      <c r="B16" s="83">
        <v>25</v>
      </c>
      <c r="C16" s="83">
        <v>2000</v>
      </c>
      <c r="D16" s="123">
        <f t="shared" si="0"/>
        <v>50000</v>
      </c>
      <c r="E16" s="83">
        <v>20</v>
      </c>
      <c r="F16" s="84">
        <f t="shared" si="1"/>
        <v>500</v>
      </c>
    </row>
    <row r="17" spans="1:11" ht="31.5" customHeight="1" x14ac:dyDescent="0.25">
      <c r="A17" s="133" t="s">
        <v>204</v>
      </c>
      <c r="B17" s="138">
        <v>25000</v>
      </c>
      <c r="C17" s="138">
        <v>50</v>
      </c>
      <c r="D17" s="139">
        <f t="shared" si="0"/>
        <v>1250000</v>
      </c>
      <c r="E17" s="83"/>
      <c r="F17" s="84"/>
    </row>
    <row r="18" spans="1:11" x14ac:dyDescent="0.25">
      <c r="A18" s="85" t="s">
        <v>154</v>
      </c>
      <c r="B18" s="86">
        <v>14000</v>
      </c>
      <c r="C18" s="86">
        <v>320</v>
      </c>
      <c r="D18" s="124">
        <f t="shared" si="0"/>
        <v>4480000</v>
      </c>
      <c r="E18" s="86">
        <v>30</v>
      </c>
      <c r="F18" s="87">
        <f t="shared" si="1"/>
        <v>420000</v>
      </c>
    </row>
    <row r="19" spans="1:11" ht="26.25" x14ac:dyDescent="0.25">
      <c r="A19" s="134" t="s">
        <v>205</v>
      </c>
      <c r="B19" s="136">
        <v>4000</v>
      </c>
      <c r="C19" s="136">
        <v>350</v>
      </c>
      <c r="D19" s="137">
        <f t="shared" si="0"/>
        <v>1400000</v>
      </c>
      <c r="E19" s="86"/>
      <c r="F19" s="87"/>
    </row>
    <row r="20" spans="1:11" x14ac:dyDescent="0.25">
      <c r="A20" s="135" t="s">
        <v>206</v>
      </c>
      <c r="B20" s="136">
        <v>1400</v>
      </c>
      <c r="C20" s="136">
        <v>1150</v>
      </c>
      <c r="D20" s="137">
        <f t="shared" si="0"/>
        <v>1610000</v>
      </c>
      <c r="E20" s="86"/>
      <c r="F20" s="87"/>
    </row>
    <row r="21" spans="1:11" x14ac:dyDescent="0.25">
      <c r="A21" s="135" t="s">
        <v>207</v>
      </c>
      <c r="B21" s="136">
        <v>60000</v>
      </c>
      <c r="C21" s="136">
        <v>50</v>
      </c>
      <c r="D21" s="137">
        <f t="shared" si="0"/>
        <v>3000000</v>
      </c>
      <c r="E21" s="86"/>
      <c r="F21" s="87"/>
    </row>
    <row r="22" spans="1:11" x14ac:dyDescent="0.25">
      <c r="A22" s="135" t="s">
        <v>208</v>
      </c>
      <c r="B22" s="136">
        <v>80000</v>
      </c>
      <c r="C22" s="136">
        <v>30</v>
      </c>
      <c r="D22" s="137">
        <f t="shared" si="0"/>
        <v>2400000</v>
      </c>
      <c r="E22" s="86"/>
      <c r="F22" s="87"/>
    </row>
    <row r="23" spans="1:11" x14ac:dyDescent="0.25">
      <c r="A23" s="135" t="s">
        <v>209</v>
      </c>
      <c r="B23" s="136">
        <v>30000</v>
      </c>
      <c r="C23" s="136">
        <v>90</v>
      </c>
      <c r="D23" s="137">
        <f t="shared" si="0"/>
        <v>2700000</v>
      </c>
      <c r="E23" s="86"/>
      <c r="F23" s="87"/>
    </row>
    <row r="24" spans="1:11" x14ac:dyDescent="0.25">
      <c r="A24" s="135" t="s">
        <v>210</v>
      </c>
      <c r="B24" s="136">
        <v>1500</v>
      </c>
      <c r="C24" s="136">
        <v>950</v>
      </c>
      <c r="D24" s="137">
        <f t="shared" si="0"/>
        <v>1425000</v>
      </c>
      <c r="E24" s="86"/>
      <c r="F24" s="87"/>
    </row>
    <row r="25" spans="1:11" x14ac:dyDescent="0.25">
      <c r="A25" s="135" t="s">
        <v>211</v>
      </c>
      <c r="B25" s="136">
        <v>1200</v>
      </c>
      <c r="C25" s="136">
        <v>950</v>
      </c>
      <c r="D25" s="137">
        <f t="shared" si="0"/>
        <v>1140000</v>
      </c>
      <c r="E25" s="86"/>
      <c r="F25" s="87"/>
    </row>
    <row r="26" spans="1:11" x14ac:dyDescent="0.25">
      <c r="A26" s="82" t="s">
        <v>155</v>
      </c>
      <c r="B26" s="83">
        <v>75000</v>
      </c>
      <c r="C26" s="83">
        <v>20</v>
      </c>
      <c r="D26" s="123">
        <f t="shared" si="0"/>
        <v>1500000</v>
      </c>
      <c r="E26" s="83">
        <v>2</v>
      </c>
      <c r="F26" s="84">
        <f t="shared" si="1"/>
        <v>150000</v>
      </c>
    </row>
    <row r="27" spans="1:11" x14ac:dyDescent="0.25">
      <c r="A27" s="85" t="s">
        <v>156</v>
      </c>
      <c r="B27" s="86">
        <v>18</v>
      </c>
      <c r="C27" s="86">
        <v>320</v>
      </c>
      <c r="D27" s="124">
        <f t="shared" si="0"/>
        <v>5760</v>
      </c>
      <c r="E27" s="86">
        <v>50</v>
      </c>
      <c r="F27" s="87">
        <f t="shared" si="1"/>
        <v>900</v>
      </c>
    </row>
    <row r="28" spans="1:11" x14ac:dyDescent="0.25">
      <c r="A28" s="82" t="s">
        <v>157</v>
      </c>
      <c r="B28" s="83">
        <v>15</v>
      </c>
      <c r="C28" s="123">
        <v>450000</v>
      </c>
      <c r="D28" s="123">
        <f t="shared" si="0"/>
        <v>6750000</v>
      </c>
      <c r="E28" s="83">
        <v>100000</v>
      </c>
      <c r="F28" s="84">
        <f t="shared" si="1"/>
        <v>1500000</v>
      </c>
    </row>
    <row r="29" spans="1:11" x14ac:dyDescent="0.25">
      <c r="A29" s="85" t="s">
        <v>158</v>
      </c>
      <c r="B29" s="86">
        <v>4500</v>
      </c>
      <c r="C29" s="86">
        <v>20</v>
      </c>
      <c r="D29" s="124">
        <f t="shared" si="0"/>
        <v>90000</v>
      </c>
      <c r="E29" s="86">
        <v>3</v>
      </c>
      <c r="F29" s="87">
        <f t="shared" si="1"/>
        <v>13500</v>
      </c>
    </row>
    <row r="30" spans="1:11" x14ac:dyDescent="0.25">
      <c r="A30" s="82" t="s">
        <v>159</v>
      </c>
      <c r="B30" s="83">
        <v>7</v>
      </c>
      <c r="C30" s="83">
        <v>250000</v>
      </c>
      <c r="D30" s="123">
        <f t="shared" si="0"/>
        <v>1750000</v>
      </c>
      <c r="E30" s="83">
        <v>60000</v>
      </c>
      <c r="F30" s="84">
        <f t="shared" si="1"/>
        <v>420000</v>
      </c>
      <c r="I30" s="99"/>
      <c r="J30" s="107" t="s">
        <v>167</v>
      </c>
      <c r="K30" s="107" t="s">
        <v>203</v>
      </c>
    </row>
    <row r="31" spans="1:11" x14ac:dyDescent="0.25">
      <c r="A31" s="85" t="s">
        <v>160</v>
      </c>
      <c r="B31" s="86">
        <v>100</v>
      </c>
      <c r="C31" s="86">
        <v>10</v>
      </c>
      <c r="D31" s="124">
        <f t="shared" si="0"/>
        <v>1000</v>
      </c>
      <c r="E31" s="86">
        <v>5</v>
      </c>
      <c r="F31" s="87">
        <f t="shared" si="1"/>
        <v>500</v>
      </c>
      <c r="I31" s="99" t="s">
        <v>166</v>
      </c>
      <c r="J31" s="99">
        <f>D18+D26+D27+D29+D30+D31+D32+D33+D34</f>
        <v>8077660</v>
      </c>
      <c r="K31" s="99">
        <f>F18+F26+F27+F29+F30+F31+F32+F33+F34</f>
        <v>1083200</v>
      </c>
    </row>
    <row r="32" spans="1:11" x14ac:dyDescent="0.25">
      <c r="A32" s="82" t="s">
        <v>161</v>
      </c>
      <c r="B32" s="83">
        <v>25000</v>
      </c>
      <c r="C32" s="83">
        <v>10</v>
      </c>
      <c r="D32" s="123">
        <f t="shared" si="0"/>
        <v>250000</v>
      </c>
      <c r="E32" s="83">
        <v>3</v>
      </c>
      <c r="F32" s="84">
        <f t="shared" si="1"/>
        <v>75000</v>
      </c>
      <c r="I32" s="99" t="s">
        <v>189</v>
      </c>
      <c r="J32" s="99">
        <f>SUM(D5:D16)+D28</f>
        <v>50894000</v>
      </c>
      <c r="K32" s="99">
        <f>SUM(F5:EF16)+F28</f>
        <v>14720100</v>
      </c>
    </row>
    <row r="33" spans="1:14" x14ac:dyDescent="0.25">
      <c r="A33" s="85" t="s">
        <v>162</v>
      </c>
      <c r="B33" s="86">
        <v>15</v>
      </c>
      <c r="C33" s="86"/>
      <c r="D33" s="124"/>
      <c r="E33" s="86">
        <v>200</v>
      </c>
      <c r="F33" s="87">
        <f t="shared" si="1"/>
        <v>3000</v>
      </c>
      <c r="I33" t="s">
        <v>221</v>
      </c>
      <c r="J33" s="99">
        <f>D17+D19+D20+D21+D22+D23+D24+D25</f>
        <v>14925000</v>
      </c>
    </row>
    <row r="34" spans="1:14" ht="15.75" thickBot="1" x14ac:dyDescent="0.3">
      <c r="A34" s="88" t="s">
        <v>163</v>
      </c>
      <c r="B34" s="89">
        <v>30</v>
      </c>
      <c r="C34" s="89">
        <v>30</v>
      </c>
      <c r="D34" s="125">
        <f>B34*C34</f>
        <v>900</v>
      </c>
      <c r="E34" s="89">
        <v>10</v>
      </c>
      <c r="F34" s="90">
        <f t="shared" si="1"/>
        <v>300</v>
      </c>
      <c r="I34" t="s">
        <v>168</v>
      </c>
      <c r="J34" s="99">
        <f>J31+J32+J33</f>
        <v>73896660</v>
      </c>
      <c r="N34" s="140"/>
    </row>
    <row r="35" spans="1:14" x14ac:dyDescent="0.25">
      <c r="A35" s="91"/>
      <c r="B35" s="92"/>
      <c r="C35" s="92"/>
      <c r="D35" s="92"/>
      <c r="E35" s="92"/>
      <c r="F35" s="93"/>
    </row>
    <row r="36" spans="1:14" x14ac:dyDescent="0.25">
      <c r="A36" s="94" t="s">
        <v>164</v>
      </c>
      <c r="B36" s="95"/>
      <c r="C36" s="95"/>
      <c r="D36" s="100">
        <f>SUM(D5:D34)</f>
        <v>73896660</v>
      </c>
      <c r="E36" s="101"/>
      <c r="F36" s="102">
        <f>SUM(F5:F35)</f>
        <v>15803300</v>
      </c>
    </row>
    <row r="37" spans="1:14" x14ac:dyDescent="0.25">
      <c r="A37" s="96"/>
      <c r="B37" s="39"/>
      <c r="C37" s="39"/>
      <c r="D37" s="103"/>
      <c r="E37" s="103"/>
      <c r="F37" s="104"/>
    </row>
    <row r="38" spans="1:14" ht="15.75" thickBot="1" x14ac:dyDescent="0.3">
      <c r="A38" s="97" t="s">
        <v>165</v>
      </c>
      <c r="B38" s="98"/>
      <c r="C38" s="98"/>
      <c r="D38" s="105"/>
      <c r="E38" s="105"/>
      <c r="F38" s="106">
        <f>SUM(D36+F36)</f>
        <v>89699960</v>
      </c>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B1" zoomScale="120" zoomScaleNormal="120" workbookViewId="0">
      <selection activeCell="H10" sqref="H10"/>
    </sheetView>
  </sheetViews>
  <sheetFormatPr defaultColWidth="9.140625" defaultRowHeight="15" x14ac:dyDescent="0.25"/>
  <cols>
    <col min="1" max="1" width="58.28515625" style="21" customWidth="1"/>
    <col min="2" max="2" width="17.42578125" style="20" bestFit="1" customWidth="1"/>
    <col min="3" max="3" width="16.42578125" style="20" customWidth="1"/>
    <col min="4" max="4" width="9.42578125" style="20" customWidth="1"/>
    <col min="5" max="5" width="9.28515625" style="20" bestFit="1" customWidth="1"/>
    <col min="6" max="6" width="14.5703125" style="21" bestFit="1" customWidth="1"/>
    <col min="7" max="7" width="8.140625" style="1" customWidth="1"/>
    <col min="8" max="16384" width="9.140625" style="1"/>
  </cols>
  <sheetData>
    <row r="1" spans="1:6" x14ac:dyDescent="0.25">
      <c r="A1" s="19" t="s">
        <v>108</v>
      </c>
    </row>
    <row r="2" spans="1:6" ht="42.6" customHeight="1" x14ac:dyDescent="0.25">
      <c r="E2" s="22" t="s">
        <v>35</v>
      </c>
      <c r="F2" s="22" t="s">
        <v>35</v>
      </c>
    </row>
    <row r="3" spans="1:6" x14ac:dyDescent="0.25">
      <c r="A3" s="23" t="s">
        <v>29</v>
      </c>
      <c r="B3" s="24"/>
      <c r="C3" s="25"/>
      <c r="D3" s="23">
        <v>20000</v>
      </c>
      <c r="E3" s="24"/>
      <c r="F3" s="25"/>
    </row>
    <row r="4" spans="1:6" x14ac:dyDescent="0.25">
      <c r="A4" s="23"/>
      <c r="B4" s="24"/>
      <c r="C4" s="25"/>
      <c r="D4" s="23"/>
      <c r="E4" s="24"/>
      <c r="F4" s="25"/>
    </row>
    <row r="5" spans="1:6" x14ac:dyDescent="0.25">
      <c r="A5" s="23" t="s">
        <v>15</v>
      </c>
      <c r="B5" s="24" t="s">
        <v>27</v>
      </c>
      <c r="C5" s="25">
        <v>52906</v>
      </c>
      <c r="D5" s="23">
        <v>80</v>
      </c>
      <c r="E5" s="24">
        <v>1100</v>
      </c>
      <c r="F5" s="25">
        <v>88000</v>
      </c>
    </row>
    <row r="6" spans="1:6" x14ac:dyDescent="0.25">
      <c r="A6" s="23" t="s">
        <v>17</v>
      </c>
      <c r="B6" s="24" t="s">
        <v>16</v>
      </c>
      <c r="C6" s="25">
        <v>19201</v>
      </c>
      <c r="D6" s="23">
        <v>20</v>
      </c>
      <c r="E6" s="24">
        <v>240</v>
      </c>
      <c r="F6" s="25">
        <v>4800</v>
      </c>
    </row>
    <row r="7" spans="1:6" x14ac:dyDescent="0.25">
      <c r="A7" s="23" t="s">
        <v>18</v>
      </c>
      <c r="B7" s="24" t="s">
        <v>16</v>
      </c>
      <c r="C7" s="25">
        <v>19073</v>
      </c>
      <c r="D7" s="23">
        <v>80</v>
      </c>
      <c r="E7" s="24">
        <v>160</v>
      </c>
      <c r="F7" s="25">
        <v>12800</v>
      </c>
    </row>
    <row r="8" spans="1:6" x14ac:dyDescent="0.25">
      <c r="A8" s="23" t="s">
        <v>19</v>
      </c>
      <c r="B8" s="24" t="s">
        <v>16</v>
      </c>
      <c r="C8" s="25">
        <v>1020953</v>
      </c>
      <c r="D8" s="23">
        <v>10</v>
      </c>
      <c r="E8" s="24">
        <v>515</v>
      </c>
      <c r="F8" s="25">
        <v>5150</v>
      </c>
    </row>
    <row r="9" spans="1:6" x14ac:dyDescent="0.25">
      <c r="A9" s="26"/>
      <c r="B9" s="26"/>
      <c r="C9" s="27"/>
      <c r="D9" s="26"/>
      <c r="E9" s="26"/>
      <c r="F9" s="27"/>
    </row>
    <row r="10" spans="1:6" x14ac:dyDescent="0.25">
      <c r="A10" s="28" t="s">
        <v>0</v>
      </c>
      <c r="B10" s="29" t="s">
        <v>23</v>
      </c>
      <c r="C10" s="25" t="s">
        <v>21</v>
      </c>
      <c r="D10" s="28">
        <v>10</v>
      </c>
      <c r="E10" s="29">
        <v>150</v>
      </c>
      <c r="F10" s="25">
        <v>1500</v>
      </c>
    </row>
    <row r="11" spans="1:6" x14ac:dyDescent="0.25">
      <c r="A11" s="23" t="s">
        <v>1</v>
      </c>
      <c r="B11" s="24" t="s">
        <v>23</v>
      </c>
      <c r="C11" s="25" t="s">
        <v>22</v>
      </c>
      <c r="D11" s="23">
        <v>40</v>
      </c>
      <c r="E11" s="24">
        <v>250</v>
      </c>
      <c r="F11" s="25">
        <v>10000</v>
      </c>
    </row>
    <row r="12" spans="1:6" x14ac:dyDescent="0.25">
      <c r="A12" s="30" t="s">
        <v>2</v>
      </c>
      <c r="B12" s="31" t="s">
        <v>23</v>
      </c>
      <c r="C12" s="25">
        <v>95040450</v>
      </c>
      <c r="D12" s="25">
        <v>40</v>
      </c>
      <c r="E12" s="32">
        <v>130</v>
      </c>
      <c r="F12" s="25">
        <v>5200</v>
      </c>
    </row>
    <row r="13" spans="1:6" x14ac:dyDescent="0.25">
      <c r="A13" s="30" t="s">
        <v>3</v>
      </c>
      <c r="B13" s="31" t="s">
        <v>23</v>
      </c>
      <c r="C13" s="25">
        <v>97002540</v>
      </c>
      <c r="D13" s="25">
        <v>15</v>
      </c>
      <c r="E13" s="32">
        <v>180</v>
      </c>
      <c r="F13" s="25">
        <v>2700</v>
      </c>
    </row>
    <row r="14" spans="1:6" x14ac:dyDescent="0.25">
      <c r="A14" s="30" t="s">
        <v>4</v>
      </c>
      <c r="B14" s="31" t="s">
        <v>23</v>
      </c>
      <c r="C14" s="25">
        <v>97002534</v>
      </c>
      <c r="D14" s="25">
        <v>8</v>
      </c>
      <c r="E14" s="32">
        <v>150</v>
      </c>
      <c r="F14" s="25">
        <v>1200</v>
      </c>
    </row>
    <row r="15" spans="1:6" x14ac:dyDescent="0.25">
      <c r="A15" s="23" t="s">
        <v>28</v>
      </c>
      <c r="B15" s="24" t="s">
        <v>24</v>
      </c>
      <c r="C15" s="25">
        <v>8045</v>
      </c>
      <c r="D15" s="23">
        <v>50</v>
      </c>
      <c r="E15" s="24">
        <v>200</v>
      </c>
      <c r="F15" s="25">
        <v>10000</v>
      </c>
    </row>
    <row r="16" spans="1:6" x14ac:dyDescent="0.25">
      <c r="A16" s="33"/>
      <c r="B16" s="33"/>
      <c r="C16" s="27"/>
      <c r="D16" s="33"/>
      <c r="E16" s="33"/>
      <c r="F16" s="27"/>
    </row>
    <row r="17" spans="1:6" x14ac:dyDescent="0.25">
      <c r="A17" s="23" t="s">
        <v>9</v>
      </c>
      <c r="B17" s="24" t="s">
        <v>25</v>
      </c>
      <c r="C17" s="25"/>
      <c r="D17" s="23">
        <v>3</v>
      </c>
      <c r="E17" s="24">
        <v>35</v>
      </c>
      <c r="F17" s="25">
        <v>105</v>
      </c>
    </row>
    <row r="18" spans="1:6" x14ac:dyDescent="0.25">
      <c r="A18" s="23" t="s">
        <v>10</v>
      </c>
      <c r="B18" s="24" t="s">
        <v>25</v>
      </c>
      <c r="C18" s="25"/>
      <c r="D18" s="23">
        <v>4</v>
      </c>
      <c r="E18" s="24">
        <v>35</v>
      </c>
      <c r="F18" s="25">
        <v>140</v>
      </c>
    </row>
    <row r="19" spans="1:6" x14ac:dyDescent="0.25">
      <c r="A19" s="23" t="s">
        <v>8</v>
      </c>
      <c r="B19" s="24" t="s">
        <v>25</v>
      </c>
      <c r="C19" s="25"/>
      <c r="D19" s="23">
        <v>10</v>
      </c>
      <c r="E19" s="24">
        <v>500</v>
      </c>
      <c r="F19" s="25">
        <v>5000</v>
      </c>
    </row>
    <row r="20" spans="1:6" x14ac:dyDescent="0.25">
      <c r="A20" s="23" t="s">
        <v>11</v>
      </c>
      <c r="B20" s="24" t="s">
        <v>25</v>
      </c>
      <c r="C20" s="25"/>
      <c r="D20" s="23">
        <v>5</v>
      </c>
      <c r="E20" s="24">
        <v>30</v>
      </c>
      <c r="F20" s="25">
        <v>150</v>
      </c>
    </row>
    <row r="21" spans="1:6" x14ac:dyDescent="0.25">
      <c r="A21" s="34" t="s">
        <v>12</v>
      </c>
      <c r="B21" s="35" t="s">
        <v>25</v>
      </c>
      <c r="C21" s="25"/>
      <c r="D21" s="34">
        <v>3</v>
      </c>
      <c r="E21" s="35">
        <v>30</v>
      </c>
      <c r="F21" s="25">
        <v>90</v>
      </c>
    </row>
    <row r="22" spans="1:6" x14ac:dyDescent="0.25">
      <c r="A22" s="28" t="s">
        <v>13</v>
      </c>
      <c r="B22" s="29" t="s">
        <v>25</v>
      </c>
      <c r="C22" s="25"/>
      <c r="D22" s="28">
        <v>6</v>
      </c>
      <c r="E22" s="29">
        <v>500</v>
      </c>
      <c r="F22" s="25">
        <v>3000</v>
      </c>
    </row>
    <row r="23" spans="1:6" x14ac:dyDescent="0.25">
      <c r="A23" s="23" t="s">
        <v>14</v>
      </c>
      <c r="B23" s="24" t="s">
        <v>26</v>
      </c>
      <c r="C23" s="25">
        <v>4444434</v>
      </c>
      <c r="D23" s="23">
        <v>20</v>
      </c>
      <c r="E23" s="24">
        <v>2000</v>
      </c>
      <c r="F23" s="25">
        <v>40000</v>
      </c>
    </row>
    <row r="24" spans="1:6" x14ac:dyDescent="0.25">
      <c r="A24" s="36"/>
      <c r="B24" s="36"/>
      <c r="C24" s="27"/>
      <c r="D24" s="27"/>
      <c r="E24" s="27"/>
      <c r="F24" s="27"/>
    </row>
    <row r="25" spans="1:6" x14ac:dyDescent="0.25">
      <c r="A25" s="30" t="s">
        <v>5</v>
      </c>
      <c r="B25" s="31" t="s">
        <v>20</v>
      </c>
      <c r="C25" s="25">
        <v>9155368001</v>
      </c>
      <c r="D25" s="25">
        <v>200</v>
      </c>
      <c r="E25" s="32">
        <v>450</v>
      </c>
      <c r="F25" s="25">
        <v>90000</v>
      </c>
    </row>
    <row r="26" spans="1:6" x14ac:dyDescent="0.25">
      <c r="A26" s="30" t="s">
        <v>6</v>
      </c>
      <c r="B26" s="31" t="s">
        <v>20</v>
      </c>
      <c r="C26" s="25">
        <v>9155376001</v>
      </c>
      <c r="D26" s="25">
        <v>10</v>
      </c>
      <c r="E26" s="32">
        <v>450</v>
      </c>
      <c r="F26" s="25">
        <v>45000</v>
      </c>
    </row>
    <row r="27" spans="1:6" x14ac:dyDescent="0.25">
      <c r="A27" s="23" t="s">
        <v>7</v>
      </c>
      <c r="B27" s="24" t="s">
        <v>20</v>
      </c>
      <c r="C27" s="25">
        <v>6754155001</v>
      </c>
      <c r="D27" s="23">
        <v>105</v>
      </c>
      <c r="E27" s="24">
        <v>450</v>
      </c>
      <c r="F27" s="25">
        <v>47500</v>
      </c>
    </row>
    <row r="28" spans="1:6" x14ac:dyDescent="0.25">
      <c r="A28" s="33"/>
      <c r="B28" s="33"/>
      <c r="C28" s="27"/>
      <c r="D28" s="33"/>
      <c r="E28" s="33"/>
      <c r="F28" s="27"/>
    </row>
    <row r="29" spans="1:6" x14ac:dyDescent="0.25">
      <c r="A29" s="23" t="s">
        <v>30</v>
      </c>
      <c r="B29" s="24" t="s">
        <v>32</v>
      </c>
      <c r="C29" s="25" t="s">
        <v>31</v>
      </c>
      <c r="D29" s="23">
        <v>20</v>
      </c>
      <c r="E29" s="24">
        <v>250</v>
      </c>
      <c r="F29" s="25">
        <v>5000</v>
      </c>
    </row>
    <row r="30" spans="1:6" x14ac:dyDescent="0.25">
      <c r="A30" s="23" t="s">
        <v>34</v>
      </c>
      <c r="B30" s="24" t="s">
        <v>33</v>
      </c>
      <c r="C30" s="25" t="s">
        <v>33</v>
      </c>
      <c r="D30" s="23">
        <v>5</v>
      </c>
      <c r="E30" s="24">
        <v>200</v>
      </c>
      <c r="F30" s="25">
        <v>1000</v>
      </c>
    </row>
    <row r="32" spans="1:6" x14ac:dyDescent="0.25">
      <c r="C32" s="37" t="s">
        <v>109</v>
      </c>
      <c r="D32" s="37"/>
      <c r="E32" s="37"/>
      <c r="F32" s="38">
        <f>SUM(F5:F30)</f>
        <v>378335</v>
      </c>
    </row>
  </sheetData>
  <hyperlinks>
    <hyperlink ref="B29" r:id="rId1" display="https://roboklon.com/index.php?prodid=349"/>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
  <sheetViews>
    <sheetView workbookViewId="0">
      <selection activeCell="K9" sqref="K9"/>
    </sheetView>
  </sheetViews>
  <sheetFormatPr defaultColWidth="8.85546875" defaultRowHeight="15" x14ac:dyDescent="0.25"/>
  <cols>
    <col min="1" max="1" width="19.7109375" style="40" customWidth="1"/>
    <col min="2" max="2" width="52.28515625" style="40" customWidth="1"/>
    <col min="3" max="3" width="15.28515625" style="40" customWidth="1"/>
    <col min="4" max="5" width="8.85546875" style="40"/>
    <col min="6" max="6" width="14.140625" style="40" customWidth="1"/>
    <col min="7" max="7" width="11.140625" style="40" customWidth="1"/>
    <col min="8" max="8" width="13.5703125" style="40" customWidth="1"/>
    <col min="9" max="9" width="13.140625" style="40" customWidth="1"/>
  </cols>
  <sheetData>
    <row r="2" spans="1:9" x14ac:dyDescent="0.25">
      <c r="A2" s="39"/>
      <c r="B2" s="39"/>
      <c r="C2" s="39"/>
    </row>
    <row r="3" spans="1:9" x14ac:dyDescent="0.25">
      <c r="A3" s="41"/>
      <c r="B3" s="42" t="s">
        <v>87</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9487.5380370853363</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2000</v>
      </c>
      <c r="E7" s="60">
        <v>13</v>
      </c>
      <c r="F7" s="60">
        <f>D7*E7</f>
        <v>26000</v>
      </c>
      <c r="G7" s="61">
        <v>0.86</v>
      </c>
      <c r="H7" s="62">
        <f>G7*D7</f>
        <v>1720</v>
      </c>
      <c r="I7" s="63">
        <v>5.0000000000000002E-5</v>
      </c>
    </row>
    <row r="8" spans="1:9" x14ac:dyDescent="0.25">
      <c r="A8" s="9" t="s">
        <v>47</v>
      </c>
      <c r="B8" s="10" t="s">
        <v>48</v>
      </c>
      <c r="C8" s="14"/>
      <c r="D8" s="59">
        <v>10000</v>
      </c>
      <c r="E8" s="60">
        <v>1.288056206088994</v>
      </c>
      <c r="F8" s="60">
        <f t="shared" ref="F8:F27" si="0">D8*E8</f>
        <v>12880.562060889939</v>
      </c>
      <c r="G8" s="61">
        <v>0.12</v>
      </c>
      <c r="H8" s="62">
        <f t="shared" ref="H8:H27" si="1">G8*D8</f>
        <v>1200</v>
      </c>
      <c r="I8" s="63"/>
    </row>
    <row r="9" spans="1:9" x14ac:dyDescent="0.25">
      <c r="A9" s="9" t="s">
        <v>49</v>
      </c>
      <c r="B9" s="10" t="s">
        <v>50</v>
      </c>
      <c r="C9" s="14"/>
      <c r="D9" s="59">
        <v>20000</v>
      </c>
      <c r="E9" s="60">
        <v>0.35</v>
      </c>
      <c r="F9" s="60">
        <f t="shared" si="0"/>
        <v>7000</v>
      </c>
      <c r="G9" s="61">
        <v>5.0000000000000001E-3</v>
      </c>
      <c r="H9" s="62">
        <f t="shared" si="1"/>
        <v>100</v>
      </c>
      <c r="I9" s="63"/>
    </row>
    <row r="10" spans="1:9" x14ac:dyDescent="0.25">
      <c r="A10" s="9" t="s">
        <v>51</v>
      </c>
      <c r="B10" s="10" t="s">
        <v>52</v>
      </c>
      <c r="C10" s="14"/>
      <c r="D10" s="59">
        <v>100</v>
      </c>
      <c r="E10" s="60">
        <v>6</v>
      </c>
      <c r="F10" s="60">
        <f t="shared" si="0"/>
        <v>600</v>
      </c>
      <c r="G10" s="61">
        <v>1</v>
      </c>
      <c r="H10" s="62">
        <f t="shared" si="1"/>
        <v>100</v>
      </c>
      <c r="I10" s="63"/>
    </row>
    <row r="11" spans="1:9" x14ac:dyDescent="0.25">
      <c r="A11" s="9" t="s">
        <v>53</v>
      </c>
      <c r="B11" s="10" t="s">
        <v>54</v>
      </c>
      <c r="C11" s="14"/>
      <c r="D11" s="59">
        <v>15000</v>
      </c>
      <c r="E11" s="60">
        <v>0.8</v>
      </c>
      <c r="F11" s="60">
        <f t="shared" si="0"/>
        <v>12000</v>
      </c>
      <c r="G11" s="61">
        <v>0.11467022493328199</v>
      </c>
      <c r="H11" s="62">
        <f t="shared" si="1"/>
        <v>1720.05337399923</v>
      </c>
      <c r="I11" s="63">
        <v>1.1256118947769701E-3</v>
      </c>
    </row>
    <row r="12" spans="1:9" x14ac:dyDescent="0.25">
      <c r="A12" s="9" t="s">
        <v>55</v>
      </c>
      <c r="B12" s="10" t="s">
        <v>56</v>
      </c>
      <c r="C12" s="14"/>
      <c r="D12" s="59">
        <v>15000</v>
      </c>
      <c r="E12" s="60">
        <v>0.8</v>
      </c>
      <c r="F12" s="60">
        <f t="shared" si="0"/>
        <v>12000</v>
      </c>
      <c r="G12" s="61">
        <v>0.11467022493328199</v>
      </c>
      <c r="H12" s="62">
        <f t="shared" si="1"/>
        <v>1720.05337399923</v>
      </c>
      <c r="I12" s="63">
        <v>1.1256118947769701E-3</v>
      </c>
    </row>
    <row r="13" spans="1:9" x14ac:dyDescent="0.25">
      <c r="A13" s="9" t="s">
        <v>57</v>
      </c>
      <c r="B13" s="10" t="s">
        <v>58</v>
      </c>
      <c r="C13" s="14"/>
      <c r="D13" s="59">
        <v>5000</v>
      </c>
      <c r="E13" s="60">
        <v>0.8</v>
      </c>
      <c r="F13" s="60">
        <f t="shared" si="0"/>
        <v>4000</v>
      </c>
      <c r="G13" s="61">
        <v>0.11467022493328199</v>
      </c>
      <c r="H13" s="62">
        <f t="shared" si="1"/>
        <v>573.35112466640999</v>
      </c>
      <c r="I13" s="63">
        <v>1.1256118947769701E-3</v>
      </c>
    </row>
    <row r="14" spans="1:9" x14ac:dyDescent="0.25">
      <c r="A14" s="17" t="s">
        <v>59</v>
      </c>
      <c r="B14" s="18" t="s">
        <v>60</v>
      </c>
      <c r="C14" s="14"/>
      <c r="D14" s="59">
        <v>5000</v>
      </c>
      <c r="E14" s="60">
        <v>0.8</v>
      </c>
      <c r="F14" s="60">
        <f t="shared" si="0"/>
        <v>4000</v>
      </c>
      <c r="G14" s="61">
        <v>0.11467022493328199</v>
      </c>
      <c r="H14" s="62">
        <f t="shared" si="1"/>
        <v>573.35112466640999</v>
      </c>
      <c r="I14" s="63">
        <v>1.1256118947769701E-3</v>
      </c>
    </row>
    <row r="15" spans="1:9" x14ac:dyDescent="0.25">
      <c r="A15" s="12" t="s">
        <v>61</v>
      </c>
      <c r="B15" s="13" t="s">
        <v>62</v>
      </c>
      <c r="C15" s="14"/>
      <c r="D15" s="59">
        <v>50000</v>
      </c>
      <c r="E15" s="60">
        <v>6.6000000000000003E-2</v>
      </c>
      <c r="F15" s="60">
        <f t="shared" si="0"/>
        <v>3300</v>
      </c>
      <c r="G15" s="61">
        <v>7.0700762039437497E-3</v>
      </c>
      <c r="H15" s="62">
        <f t="shared" si="1"/>
        <v>353.50381019718748</v>
      </c>
      <c r="I15" s="64">
        <v>3.2418493204493698E-5</v>
      </c>
    </row>
    <row r="16" spans="1:9" x14ac:dyDescent="0.25">
      <c r="A16" s="9" t="s">
        <v>63</v>
      </c>
      <c r="B16" s="10" t="s">
        <v>64</v>
      </c>
      <c r="C16" s="14"/>
      <c r="D16" s="59">
        <v>50000</v>
      </c>
      <c r="E16" s="60">
        <v>6.6000000000000003E-2</v>
      </c>
      <c r="F16" s="60">
        <f t="shared" si="0"/>
        <v>3300</v>
      </c>
      <c r="G16" s="61">
        <v>7.0700762039437497E-3</v>
      </c>
      <c r="H16" s="62">
        <f t="shared" si="1"/>
        <v>353.50381019718748</v>
      </c>
      <c r="I16" s="64">
        <v>3.2418493204493698E-5</v>
      </c>
    </row>
    <row r="17" spans="1:9" x14ac:dyDescent="0.25">
      <c r="A17" s="14" t="s">
        <v>65</v>
      </c>
      <c r="B17" s="15" t="s">
        <v>66</v>
      </c>
      <c r="C17" s="14"/>
      <c r="D17" s="59">
        <v>25000</v>
      </c>
      <c r="E17" s="60">
        <v>6.6000000000000003E-2</v>
      </c>
      <c r="F17" s="60">
        <f t="shared" si="0"/>
        <v>1650</v>
      </c>
      <c r="G17" s="61">
        <v>7.0700762039437497E-3</v>
      </c>
      <c r="H17" s="62">
        <f t="shared" si="1"/>
        <v>176.75190509859374</v>
      </c>
      <c r="I17" s="64">
        <v>3.2418493204493698E-5</v>
      </c>
    </row>
    <row r="18" spans="1:9" x14ac:dyDescent="0.25">
      <c r="A18" s="14" t="s">
        <v>67</v>
      </c>
      <c r="B18" s="15" t="s">
        <v>68</v>
      </c>
      <c r="C18" s="14"/>
      <c r="D18" s="59">
        <v>25000</v>
      </c>
      <c r="E18" s="60">
        <v>6.6000000000000003E-2</v>
      </c>
      <c r="F18" s="60">
        <f t="shared" si="0"/>
        <v>1650</v>
      </c>
      <c r="G18" s="61">
        <v>7.0700762039437497E-3</v>
      </c>
      <c r="H18" s="62">
        <f t="shared" si="1"/>
        <v>176.75190509859374</v>
      </c>
      <c r="I18" s="64">
        <v>3.2418493204493698E-5</v>
      </c>
    </row>
    <row r="19" spans="1:9" x14ac:dyDescent="0.25">
      <c r="A19" s="14" t="s">
        <v>69</v>
      </c>
      <c r="B19" s="15" t="s">
        <v>70</v>
      </c>
      <c r="C19" s="14"/>
      <c r="D19" s="59">
        <v>10000</v>
      </c>
      <c r="E19" s="60">
        <v>0.65948400000000007</v>
      </c>
      <c r="F19" s="60">
        <f t="shared" si="0"/>
        <v>6594.8400000000011</v>
      </c>
      <c r="G19" s="61">
        <v>4.20544022906228E-3</v>
      </c>
      <c r="H19" s="62">
        <f t="shared" si="1"/>
        <v>42.054402290622797</v>
      </c>
      <c r="I19" s="64">
        <v>3.8212837031734702E-5</v>
      </c>
    </row>
    <row r="20" spans="1:9" x14ac:dyDescent="0.25">
      <c r="A20" s="14" t="s">
        <v>71</v>
      </c>
      <c r="B20" s="15" t="s">
        <v>72</v>
      </c>
      <c r="C20" s="14"/>
      <c r="D20" s="59">
        <v>10000</v>
      </c>
      <c r="E20" s="60">
        <v>0.65948400000000007</v>
      </c>
      <c r="F20" s="60">
        <f t="shared" si="0"/>
        <v>6594.8400000000011</v>
      </c>
      <c r="G20" s="61">
        <v>4.20544022906228E-3</v>
      </c>
      <c r="H20" s="62">
        <f t="shared" si="1"/>
        <v>42.054402290622797</v>
      </c>
      <c r="I20" s="64">
        <v>3.8212837031734702E-5</v>
      </c>
    </row>
    <row r="21" spans="1:9" x14ac:dyDescent="0.25">
      <c r="A21" s="14" t="s">
        <v>73</v>
      </c>
      <c r="B21" s="15" t="s">
        <v>74</v>
      </c>
      <c r="C21" s="14"/>
      <c r="D21" s="59">
        <v>10000</v>
      </c>
      <c r="E21" s="60">
        <v>0.65948400000000007</v>
      </c>
      <c r="F21" s="60">
        <f t="shared" si="0"/>
        <v>6594.8400000000011</v>
      </c>
      <c r="G21" s="61">
        <v>4.20544022906228E-3</v>
      </c>
      <c r="H21" s="62">
        <f t="shared" si="1"/>
        <v>42.054402290622797</v>
      </c>
      <c r="I21" s="64">
        <v>3.8212837031734702E-5</v>
      </c>
    </row>
    <row r="22" spans="1:9" x14ac:dyDescent="0.25">
      <c r="A22" s="14" t="s">
        <v>75</v>
      </c>
      <c r="B22" s="15" t="s">
        <v>76</v>
      </c>
      <c r="C22" s="14"/>
      <c r="D22" s="59">
        <v>10000</v>
      </c>
      <c r="E22" s="60">
        <v>0.65948400000000007</v>
      </c>
      <c r="F22" s="60">
        <f t="shared" si="0"/>
        <v>6594.8400000000011</v>
      </c>
      <c r="G22" s="61">
        <v>4.20544022906228E-3</v>
      </c>
      <c r="H22" s="62">
        <f t="shared" si="1"/>
        <v>42.054402290622797</v>
      </c>
      <c r="I22" s="64">
        <v>3.8212837031734702E-5</v>
      </c>
    </row>
    <row r="23" spans="1:9" x14ac:dyDescent="0.25">
      <c r="A23" s="14" t="s">
        <v>77</v>
      </c>
      <c r="B23" s="15" t="s">
        <v>78</v>
      </c>
      <c r="C23" s="14"/>
      <c r="D23" s="59">
        <v>2000</v>
      </c>
      <c r="E23" s="60">
        <v>0.42824074074074098</v>
      </c>
      <c r="F23" s="60">
        <f t="shared" si="0"/>
        <v>856.48148148148198</v>
      </c>
      <c r="G23" s="61">
        <v>0.01</v>
      </c>
      <c r="H23" s="62">
        <f t="shared" si="1"/>
        <v>20</v>
      </c>
      <c r="I23" s="63"/>
    </row>
    <row r="24" spans="1:9" x14ac:dyDescent="0.25">
      <c r="A24" s="14" t="s">
        <v>79</v>
      </c>
      <c r="B24" s="15" t="s">
        <v>80</v>
      </c>
      <c r="C24" s="14"/>
      <c r="D24" s="59">
        <v>100</v>
      </c>
      <c r="E24" s="60">
        <v>25</v>
      </c>
      <c r="F24" s="60">
        <f t="shared" si="0"/>
        <v>2500</v>
      </c>
      <c r="G24" s="61">
        <v>0.02</v>
      </c>
      <c r="H24" s="62">
        <f t="shared" si="1"/>
        <v>2</v>
      </c>
      <c r="I24" s="63">
        <v>5.0000000000000002E-5</v>
      </c>
    </row>
    <row r="25" spans="1:9" x14ac:dyDescent="0.25">
      <c r="A25" s="14" t="s">
        <v>81</v>
      </c>
      <c r="B25" s="15" t="s">
        <v>82</v>
      </c>
      <c r="C25" s="14"/>
      <c r="D25" s="59">
        <v>1000</v>
      </c>
      <c r="E25" s="60">
        <v>0.82175925925925897</v>
      </c>
      <c r="F25" s="60">
        <f t="shared" si="0"/>
        <v>821.75925925925901</v>
      </c>
      <c r="G25" s="61">
        <v>0.33</v>
      </c>
      <c r="H25" s="62">
        <f t="shared" si="1"/>
        <v>330</v>
      </c>
      <c r="I25" s="63">
        <v>7.3999999999999999E-4</v>
      </c>
    </row>
    <row r="26" spans="1:9" x14ac:dyDescent="0.25">
      <c r="A26" s="14" t="s">
        <v>83</v>
      </c>
      <c r="B26" s="15" t="s">
        <v>84</v>
      </c>
      <c r="C26" s="14"/>
      <c r="D26" s="59">
        <v>50</v>
      </c>
      <c r="E26" s="60">
        <v>6.1774744027303825</v>
      </c>
      <c r="F26" s="60">
        <f t="shared" si="0"/>
        <v>308.87372013651913</v>
      </c>
      <c r="G26" s="61">
        <v>2</v>
      </c>
      <c r="H26" s="62">
        <f t="shared" si="1"/>
        <v>100</v>
      </c>
      <c r="I26" s="63"/>
    </row>
    <row r="27" spans="1:9" x14ac:dyDescent="0.25">
      <c r="A27" s="14" t="s">
        <v>85</v>
      </c>
      <c r="B27" s="15" t="s">
        <v>86</v>
      </c>
      <c r="C27" s="14"/>
      <c r="D27" s="59">
        <v>50</v>
      </c>
      <c r="E27" s="60">
        <v>30.284414106939703</v>
      </c>
      <c r="F27" s="60">
        <f t="shared" si="0"/>
        <v>1514.2207053469851</v>
      </c>
      <c r="G27" s="61">
        <v>2</v>
      </c>
      <c r="H27" s="62">
        <f t="shared" si="1"/>
        <v>100</v>
      </c>
      <c r="I27" s="63"/>
    </row>
    <row r="29" spans="1:9" x14ac:dyDescent="0.25">
      <c r="D29" s="65" t="s">
        <v>109</v>
      </c>
      <c r="E29" s="66"/>
      <c r="F29" s="67">
        <f>SUM(F7:F28)</f>
        <v>120761.25722711417</v>
      </c>
    </row>
  </sheetData>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C1" zoomScale="120" zoomScaleNormal="120" workbookViewId="0">
      <selection activeCell="D29" sqref="D29"/>
    </sheetView>
  </sheetViews>
  <sheetFormatPr defaultColWidth="8.85546875" defaultRowHeight="15" x14ac:dyDescent="0.25"/>
  <cols>
    <col min="2" max="2" width="92.5703125" style="73" customWidth="1"/>
    <col min="3" max="3" width="35.5703125" style="73" customWidth="1"/>
    <col min="4" max="4" width="16.7109375" style="73" customWidth="1"/>
    <col min="5" max="5" width="13.85546875" style="73" customWidth="1"/>
    <col min="6" max="6" width="14" style="73" customWidth="1"/>
  </cols>
  <sheetData>
    <row r="1" spans="1:6" x14ac:dyDescent="0.25">
      <c r="A1" s="108"/>
      <c r="B1" s="108"/>
      <c r="C1" s="108"/>
      <c r="D1" s="108"/>
      <c r="E1" s="108"/>
      <c r="F1" s="108"/>
    </row>
    <row r="2" spans="1:6" x14ac:dyDescent="0.25">
      <c r="A2" s="108"/>
      <c r="B2" s="108"/>
      <c r="C2" s="108"/>
      <c r="D2" s="108"/>
      <c r="E2" s="108"/>
      <c r="F2" s="108"/>
    </row>
    <row r="3" spans="1:6" x14ac:dyDescent="0.25">
      <c r="A3" s="109"/>
      <c r="B3" s="19" t="s">
        <v>106</v>
      </c>
      <c r="C3" s="19"/>
      <c r="D3" s="19"/>
      <c r="E3" s="108"/>
      <c r="F3" s="108"/>
    </row>
    <row r="4" spans="1:6" x14ac:dyDescent="0.25">
      <c r="A4" s="110"/>
      <c r="B4" s="108"/>
      <c r="C4" s="108"/>
      <c r="D4" s="111" t="s">
        <v>110</v>
      </c>
      <c r="E4" s="112" t="s">
        <v>88</v>
      </c>
      <c r="F4" s="112" t="s">
        <v>107</v>
      </c>
    </row>
    <row r="5" spans="1:6" x14ac:dyDescent="0.25">
      <c r="A5" s="23"/>
      <c r="B5" s="24" t="s">
        <v>89</v>
      </c>
      <c r="C5" s="23" t="s">
        <v>90</v>
      </c>
      <c r="D5" s="23">
        <v>200</v>
      </c>
      <c r="E5" s="24">
        <v>500</v>
      </c>
      <c r="F5" s="23">
        <f t="shared" ref="F5:F20" si="0">E5*D5</f>
        <v>100000</v>
      </c>
    </row>
    <row r="6" spans="1:6" x14ac:dyDescent="0.25">
      <c r="A6" s="23"/>
      <c r="B6" s="24" t="s">
        <v>91</v>
      </c>
      <c r="C6" s="23" t="s">
        <v>90</v>
      </c>
      <c r="D6" s="23">
        <v>200</v>
      </c>
      <c r="E6" s="24">
        <v>150</v>
      </c>
      <c r="F6" s="23">
        <f t="shared" si="0"/>
        <v>30000</v>
      </c>
    </row>
    <row r="7" spans="1:6" x14ac:dyDescent="0.25">
      <c r="A7" s="23"/>
      <c r="B7" s="24" t="s">
        <v>92</v>
      </c>
      <c r="C7" s="23" t="s">
        <v>93</v>
      </c>
      <c r="D7" s="23">
        <v>50</v>
      </c>
      <c r="E7" s="24">
        <v>50</v>
      </c>
      <c r="F7" s="23">
        <f t="shared" si="0"/>
        <v>2500</v>
      </c>
    </row>
    <row r="8" spans="1:6" x14ac:dyDescent="0.25">
      <c r="A8" s="23"/>
      <c r="B8" s="24" t="s">
        <v>94</v>
      </c>
      <c r="C8" s="23" t="s">
        <v>93</v>
      </c>
      <c r="D8" s="23">
        <v>50</v>
      </c>
      <c r="E8" s="24">
        <v>30</v>
      </c>
      <c r="F8" s="23">
        <f t="shared" si="0"/>
        <v>1500</v>
      </c>
    </row>
    <row r="9" spans="1:6" x14ac:dyDescent="0.25">
      <c r="A9" s="23"/>
      <c r="B9" s="24" t="s">
        <v>95</v>
      </c>
      <c r="C9" s="23" t="s">
        <v>96</v>
      </c>
      <c r="D9" s="23">
        <v>800</v>
      </c>
      <c r="E9" s="24">
        <v>50</v>
      </c>
      <c r="F9" s="23">
        <f t="shared" si="0"/>
        <v>40000</v>
      </c>
    </row>
    <row r="10" spans="1:6" x14ac:dyDescent="0.25">
      <c r="A10" s="23"/>
      <c r="B10" s="24" t="s">
        <v>97</v>
      </c>
      <c r="C10" s="23" t="s">
        <v>98</v>
      </c>
      <c r="D10" s="23">
        <v>20000</v>
      </c>
      <c r="E10" s="24">
        <v>2</v>
      </c>
      <c r="F10" s="23">
        <f t="shared" si="0"/>
        <v>40000</v>
      </c>
    </row>
    <row r="11" spans="1:6" x14ac:dyDescent="0.25">
      <c r="A11" s="23"/>
      <c r="B11" s="24" t="s">
        <v>169</v>
      </c>
      <c r="C11" s="23" t="s">
        <v>99</v>
      </c>
      <c r="D11" s="23">
        <v>400</v>
      </c>
      <c r="E11" s="24">
        <v>50</v>
      </c>
      <c r="F11" s="23">
        <f t="shared" si="0"/>
        <v>20000</v>
      </c>
    </row>
    <row r="12" spans="1:6" x14ac:dyDescent="0.25">
      <c r="A12" s="34"/>
      <c r="B12" s="35" t="s">
        <v>170</v>
      </c>
      <c r="C12" s="34" t="s">
        <v>111</v>
      </c>
      <c r="D12" s="34">
        <v>200</v>
      </c>
      <c r="E12" s="35">
        <v>25</v>
      </c>
      <c r="F12" s="34">
        <f t="shared" si="0"/>
        <v>5000</v>
      </c>
    </row>
    <row r="13" spans="1:6" x14ac:dyDescent="0.25">
      <c r="A13" s="28"/>
      <c r="B13" s="29" t="s">
        <v>171</v>
      </c>
      <c r="C13" s="28" t="s">
        <v>112</v>
      </c>
      <c r="D13" s="28">
        <v>400</v>
      </c>
      <c r="E13" s="29">
        <v>50</v>
      </c>
      <c r="F13" s="28">
        <f t="shared" si="0"/>
        <v>20000</v>
      </c>
    </row>
    <row r="14" spans="1:6" x14ac:dyDescent="0.25">
      <c r="A14" s="23"/>
      <c r="B14" s="24" t="s">
        <v>100</v>
      </c>
      <c r="C14" s="23" t="s">
        <v>113</v>
      </c>
      <c r="D14" s="23">
        <v>800</v>
      </c>
      <c r="E14" s="24">
        <v>50</v>
      </c>
      <c r="F14" s="23">
        <f t="shared" si="0"/>
        <v>40000</v>
      </c>
    </row>
    <row r="15" spans="1:6" x14ac:dyDescent="0.25">
      <c r="A15" s="30"/>
      <c r="B15" s="31" t="s">
        <v>172</v>
      </c>
      <c r="C15" s="30" t="s">
        <v>112</v>
      </c>
      <c r="D15" s="25">
        <v>400</v>
      </c>
      <c r="E15" s="32">
        <v>50</v>
      </c>
      <c r="F15" s="25">
        <f t="shared" si="0"/>
        <v>20000</v>
      </c>
    </row>
    <row r="16" spans="1:6" x14ac:dyDescent="0.25">
      <c r="A16" s="30"/>
      <c r="B16" s="31" t="s">
        <v>173</v>
      </c>
      <c r="C16" s="30" t="s">
        <v>112</v>
      </c>
      <c r="D16" s="25">
        <v>400</v>
      </c>
      <c r="E16" s="32">
        <v>50</v>
      </c>
      <c r="F16" s="25">
        <f t="shared" si="0"/>
        <v>20000</v>
      </c>
    </row>
    <row r="17" spans="1:6" x14ac:dyDescent="0.25">
      <c r="A17" s="23"/>
      <c r="B17" s="24" t="s">
        <v>174</v>
      </c>
      <c r="C17" s="23" t="s">
        <v>101</v>
      </c>
      <c r="D17" s="23">
        <v>400</v>
      </c>
      <c r="E17" s="24">
        <v>50</v>
      </c>
      <c r="F17" s="23">
        <f t="shared" si="0"/>
        <v>20000</v>
      </c>
    </row>
    <row r="18" spans="1:6" x14ac:dyDescent="0.25">
      <c r="A18" s="23"/>
      <c r="B18" s="24" t="s">
        <v>175</v>
      </c>
      <c r="C18" s="23" t="s">
        <v>114</v>
      </c>
      <c r="D18" s="23">
        <v>800</v>
      </c>
      <c r="E18" s="24">
        <v>25</v>
      </c>
      <c r="F18" s="23">
        <f t="shared" si="0"/>
        <v>20000</v>
      </c>
    </row>
    <row r="19" spans="1:6" x14ac:dyDescent="0.25">
      <c r="A19" s="23"/>
      <c r="B19" s="24" t="s">
        <v>102</v>
      </c>
      <c r="C19" s="23" t="s">
        <v>103</v>
      </c>
      <c r="D19" s="23">
        <v>20000</v>
      </c>
      <c r="E19" s="24">
        <v>0.5</v>
      </c>
      <c r="F19" s="23">
        <f t="shared" si="0"/>
        <v>10000</v>
      </c>
    </row>
    <row r="20" spans="1:6" x14ac:dyDescent="0.25">
      <c r="A20" s="23"/>
      <c r="B20" s="24" t="s">
        <v>104</v>
      </c>
      <c r="C20" s="23" t="s">
        <v>105</v>
      </c>
      <c r="D20" s="23">
        <v>100</v>
      </c>
      <c r="E20" s="24">
        <v>30</v>
      </c>
      <c r="F20" s="23">
        <f t="shared" si="0"/>
        <v>3000</v>
      </c>
    </row>
    <row r="21" spans="1:6" x14ac:dyDescent="0.25">
      <c r="A21" s="108"/>
      <c r="B21" s="108"/>
      <c r="C21" s="108"/>
      <c r="D21" s="108"/>
      <c r="E21" s="108"/>
      <c r="F21" s="108"/>
    </row>
    <row r="22" spans="1:6" x14ac:dyDescent="0.25">
      <c r="A22" s="108"/>
      <c r="B22" s="108"/>
      <c r="C22" s="113" t="s">
        <v>109</v>
      </c>
      <c r="D22" s="113"/>
      <c r="E22" s="114"/>
      <c r="F22" s="38">
        <f>SUM(F5:F21)</f>
        <v>392000</v>
      </c>
    </row>
  </sheetData>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23"/>
  <sheetViews>
    <sheetView topLeftCell="A3" workbookViewId="0">
      <selection activeCell="G8" sqref="G8"/>
    </sheetView>
  </sheetViews>
  <sheetFormatPr defaultRowHeight="15" x14ac:dyDescent="0.25"/>
  <cols>
    <col min="2" max="2" width="86.5703125" style="40" customWidth="1"/>
    <col min="3" max="3" width="37.140625" style="40" customWidth="1"/>
    <col min="4" max="4" width="12.140625" style="40" customWidth="1"/>
    <col min="5" max="5" width="12.85546875" style="40" customWidth="1"/>
    <col min="6" max="6" width="14.42578125" style="40" customWidth="1"/>
  </cols>
  <sheetData>
    <row r="4" spans="1:6" ht="21" x14ac:dyDescent="0.25">
      <c r="A4" s="6"/>
      <c r="B4" s="68" t="s">
        <v>115</v>
      </c>
      <c r="C4" s="8"/>
      <c r="D4" s="8"/>
    </row>
    <row r="5" spans="1:6" ht="30" x14ac:dyDescent="0.25">
      <c r="A5" s="7"/>
      <c r="D5" s="69" t="s">
        <v>110</v>
      </c>
      <c r="E5" s="70" t="s">
        <v>88</v>
      </c>
      <c r="F5" s="70" t="s">
        <v>107</v>
      </c>
    </row>
    <row r="6" spans="1:6" x14ac:dyDescent="0.25">
      <c r="A6" s="2"/>
      <c r="B6" s="10" t="s">
        <v>89</v>
      </c>
      <c r="C6" s="9" t="s">
        <v>127</v>
      </c>
      <c r="D6" s="9">
        <v>20</v>
      </c>
      <c r="E6" s="10">
        <v>500</v>
      </c>
      <c r="F6" s="9">
        <f t="shared" ref="F6:F21" si="0">E6*D6</f>
        <v>10000</v>
      </c>
    </row>
    <row r="7" spans="1:6" x14ac:dyDescent="0.25">
      <c r="A7" s="2"/>
      <c r="B7" s="10" t="s">
        <v>91</v>
      </c>
      <c r="C7" s="9" t="s">
        <v>127</v>
      </c>
      <c r="D7" s="9">
        <v>20</v>
      </c>
      <c r="E7" s="10">
        <v>150</v>
      </c>
      <c r="F7" s="9">
        <f t="shared" si="0"/>
        <v>3000</v>
      </c>
    </row>
    <row r="8" spans="1:6" x14ac:dyDescent="0.25">
      <c r="A8" s="2"/>
      <c r="B8" s="10" t="s">
        <v>92</v>
      </c>
      <c r="C8" s="9" t="s">
        <v>119</v>
      </c>
      <c r="D8" s="9">
        <v>5</v>
      </c>
      <c r="E8" s="10">
        <v>50</v>
      </c>
      <c r="F8" s="9">
        <f t="shared" si="0"/>
        <v>250</v>
      </c>
    </row>
    <row r="9" spans="1:6" x14ac:dyDescent="0.25">
      <c r="A9" s="2"/>
      <c r="B9" s="10" t="s">
        <v>94</v>
      </c>
      <c r="C9" s="9" t="s">
        <v>119</v>
      </c>
      <c r="D9" s="9">
        <v>5</v>
      </c>
      <c r="E9" s="10">
        <v>30</v>
      </c>
      <c r="F9" s="9">
        <f t="shared" si="0"/>
        <v>150</v>
      </c>
    </row>
    <row r="10" spans="1:6" x14ac:dyDescent="0.25">
      <c r="A10" s="2"/>
      <c r="B10" s="10" t="s">
        <v>95</v>
      </c>
      <c r="C10" s="9" t="s">
        <v>120</v>
      </c>
      <c r="D10" s="9">
        <v>80</v>
      </c>
      <c r="E10" s="10">
        <v>50</v>
      </c>
      <c r="F10" s="9">
        <f t="shared" si="0"/>
        <v>4000</v>
      </c>
    </row>
    <row r="11" spans="1:6" x14ac:dyDescent="0.25">
      <c r="A11" s="2"/>
      <c r="B11" s="10" t="s">
        <v>97</v>
      </c>
      <c r="C11" s="9" t="s">
        <v>116</v>
      </c>
      <c r="D11" s="9">
        <v>20000</v>
      </c>
      <c r="E11" s="10">
        <v>2</v>
      </c>
      <c r="F11" s="9">
        <f t="shared" si="0"/>
        <v>40000</v>
      </c>
    </row>
    <row r="12" spans="1:6" x14ac:dyDescent="0.25">
      <c r="A12" s="2"/>
      <c r="B12" s="10" t="s">
        <v>129</v>
      </c>
      <c r="C12" s="9" t="s">
        <v>121</v>
      </c>
      <c r="D12" s="9">
        <v>40</v>
      </c>
      <c r="E12" s="10">
        <v>50</v>
      </c>
      <c r="F12" s="9">
        <f t="shared" si="0"/>
        <v>2000</v>
      </c>
    </row>
    <row r="13" spans="1:6" x14ac:dyDescent="0.25">
      <c r="A13" s="4"/>
      <c r="B13" s="18" t="s">
        <v>130</v>
      </c>
      <c r="C13" s="17" t="s">
        <v>122</v>
      </c>
      <c r="D13" s="17">
        <v>20</v>
      </c>
      <c r="E13" s="18">
        <v>25</v>
      </c>
      <c r="F13" s="17">
        <f t="shared" si="0"/>
        <v>500</v>
      </c>
    </row>
    <row r="14" spans="1:6" x14ac:dyDescent="0.25">
      <c r="A14" s="5"/>
      <c r="B14" s="13" t="s">
        <v>131</v>
      </c>
      <c r="C14" s="12" t="s">
        <v>123</v>
      </c>
      <c r="D14" s="12">
        <v>40</v>
      </c>
      <c r="E14" s="13">
        <v>50</v>
      </c>
      <c r="F14" s="12">
        <f t="shared" si="0"/>
        <v>2000</v>
      </c>
    </row>
    <row r="15" spans="1:6" x14ac:dyDescent="0.25">
      <c r="A15" s="2"/>
      <c r="B15" s="10" t="s">
        <v>100</v>
      </c>
      <c r="C15" s="9" t="s">
        <v>124</v>
      </c>
      <c r="D15" s="9">
        <v>80</v>
      </c>
      <c r="E15" s="10">
        <v>50</v>
      </c>
      <c r="F15" s="9">
        <f t="shared" si="0"/>
        <v>4000</v>
      </c>
    </row>
    <row r="16" spans="1:6" x14ac:dyDescent="0.25">
      <c r="A16" s="3"/>
      <c r="B16" s="15" t="s">
        <v>132</v>
      </c>
      <c r="C16" s="14" t="s">
        <v>123</v>
      </c>
      <c r="D16" s="11">
        <v>40</v>
      </c>
      <c r="E16" s="16">
        <v>50</v>
      </c>
      <c r="F16" s="11">
        <f t="shared" si="0"/>
        <v>2000</v>
      </c>
    </row>
    <row r="17" spans="1:6" x14ac:dyDescent="0.25">
      <c r="A17" s="3"/>
      <c r="B17" s="15" t="s">
        <v>133</v>
      </c>
      <c r="C17" s="14" t="s">
        <v>123</v>
      </c>
      <c r="D17" s="11">
        <v>40</v>
      </c>
      <c r="E17" s="16">
        <v>50</v>
      </c>
      <c r="F17" s="11">
        <f t="shared" si="0"/>
        <v>2000</v>
      </c>
    </row>
    <row r="18" spans="1:6" x14ac:dyDescent="0.25">
      <c r="A18" s="2"/>
      <c r="B18" s="10" t="s">
        <v>134</v>
      </c>
      <c r="C18" s="9" t="s">
        <v>125</v>
      </c>
      <c r="D18" s="9">
        <v>40</v>
      </c>
      <c r="E18" s="10">
        <v>50</v>
      </c>
      <c r="F18" s="9">
        <f t="shared" si="0"/>
        <v>2000</v>
      </c>
    </row>
    <row r="19" spans="1:6" x14ac:dyDescent="0.25">
      <c r="A19" s="2"/>
      <c r="B19" s="10" t="s">
        <v>135</v>
      </c>
      <c r="C19" s="9" t="s">
        <v>126</v>
      </c>
      <c r="D19" s="9">
        <v>80</v>
      </c>
      <c r="E19" s="10">
        <v>25</v>
      </c>
      <c r="F19" s="9">
        <f t="shared" si="0"/>
        <v>2000</v>
      </c>
    </row>
    <row r="20" spans="1:6" x14ac:dyDescent="0.25">
      <c r="A20" s="2"/>
      <c r="B20" s="10" t="s">
        <v>102</v>
      </c>
      <c r="C20" s="9" t="s">
        <v>117</v>
      </c>
      <c r="D20" s="9">
        <v>20000</v>
      </c>
      <c r="E20" s="10">
        <v>0.5</v>
      </c>
      <c r="F20" s="9">
        <f t="shared" si="0"/>
        <v>10000</v>
      </c>
    </row>
    <row r="21" spans="1:6" x14ac:dyDescent="0.25">
      <c r="A21" s="2"/>
      <c r="B21" s="10" t="s">
        <v>104</v>
      </c>
      <c r="C21" s="9" t="s">
        <v>118</v>
      </c>
      <c r="D21" s="9">
        <v>10</v>
      </c>
      <c r="E21" s="10">
        <v>30</v>
      </c>
      <c r="F21" s="9">
        <f t="shared" si="0"/>
        <v>300</v>
      </c>
    </row>
    <row r="23" spans="1:6" x14ac:dyDescent="0.25">
      <c r="C23" s="71" t="s">
        <v>109</v>
      </c>
      <c r="D23" s="71"/>
      <c r="E23" s="66"/>
      <c r="F23" s="72">
        <f>SUM(F6:F22)</f>
        <v>84200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9"/>
  <sheetViews>
    <sheetView topLeftCell="A7" workbookViewId="0">
      <selection activeCell="D16" sqref="D16"/>
    </sheetView>
  </sheetViews>
  <sheetFormatPr defaultRowHeight="15" x14ac:dyDescent="0.25"/>
  <cols>
    <col min="1" max="1" width="17.85546875" style="40" customWidth="1"/>
    <col min="2" max="2" width="57" style="40" customWidth="1"/>
    <col min="3" max="3" width="9.140625" style="40"/>
    <col min="4" max="4" width="13.85546875" style="40" customWidth="1"/>
    <col min="5" max="5" width="12.42578125" style="40" customWidth="1"/>
    <col min="6" max="6" width="14.42578125" style="40" customWidth="1"/>
    <col min="7" max="7" width="12.85546875" style="40" customWidth="1"/>
    <col min="8" max="8" width="11.85546875" style="40" customWidth="1"/>
    <col min="9" max="9" width="13.5703125" style="40" customWidth="1"/>
    <col min="10" max="10" width="9.140625" style="40"/>
  </cols>
  <sheetData>
    <row r="3" spans="1:9" x14ac:dyDescent="0.25">
      <c r="A3" s="41"/>
      <c r="B3" s="42" t="s">
        <v>128</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948.7538037085335</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v>
      </c>
      <c r="E7" s="60">
        <v>13</v>
      </c>
      <c r="F7" s="60">
        <f>D7*E7</f>
        <v>2600</v>
      </c>
      <c r="G7" s="61">
        <v>0.86</v>
      </c>
      <c r="H7" s="62">
        <f>G7*D7</f>
        <v>172</v>
      </c>
      <c r="I7" s="63">
        <v>5.0000000000000002E-5</v>
      </c>
    </row>
    <row r="8" spans="1:9" x14ac:dyDescent="0.25">
      <c r="A8" s="9" t="s">
        <v>47</v>
      </c>
      <c r="B8" s="10" t="s">
        <v>48</v>
      </c>
      <c r="C8" s="14"/>
      <c r="D8" s="59">
        <v>1000</v>
      </c>
      <c r="E8" s="60">
        <v>1.288056206088994</v>
      </c>
      <c r="F8" s="60">
        <f t="shared" ref="F8:F27" si="0">D8*E8</f>
        <v>1288.056206088994</v>
      </c>
      <c r="G8" s="61">
        <v>0.12</v>
      </c>
      <c r="H8" s="62">
        <f t="shared" ref="H8:H27" si="1">G8*D8</f>
        <v>120</v>
      </c>
      <c r="I8" s="63"/>
    </row>
    <row r="9" spans="1:9" x14ac:dyDescent="0.25">
      <c r="A9" s="9" t="s">
        <v>49</v>
      </c>
      <c r="B9" s="10" t="s">
        <v>50</v>
      </c>
      <c r="C9" s="14"/>
      <c r="D9" s="59">
        <v>2000</v>
      </c>
      <c r="E9" s="60">
        <v>0.35</v>
      </c>
      <c r="F9" s="60">
        <f t="shared" si="0"/>
        <v>700</v>
      </c>
      <c r="G9" s="61">
        <v>5.0000000000000001E-3</v>
      </c>
      <c r="H9" s="62">
        <f t="shared" si="1"/>
        <v>10</v>
      </c>
      <c r="I9" s="63"/>
    </row>
    <row r="10" spans="1:9" x14ac:dyDescent="0.25">
      <c r="A10" s="9" t="s">
        <v>51</v>
      </c>
      <c r="B10" s="10" t="s">
        <v>52</v>
      </c>
      <c r="C10" s="14"/>
      <c r="D10" s="59">
        <v>10</v>
      </c>
      <c r="E10" s="60">
        <v>6</v>
      </c>
      <c r="F10" s="60">
        <f t="shared" si="0"/>
        <v>60</v>
      </c>
      <c r="G10" s="61">
        <v>1</v>
      </c>
      <c r="H10" s="62">
        <f t="shared" si="1"/>
        <v>10</v>
      </c>
      <c r="I10" s="63"/>
    </row>
    <row r="11" spans="1:9" x14ac:dyDescent="0.25">
      <c r="A11" s="9" t="s">
        <v>53</v>
      </c>
      <c r="B11" s="10" t="s">
        <v>54</v>
      </c>
      <c r="C11" s="14"/>
      <c r="D11" s="59">
        <v>1500</v>
      </c>
      <c r="E11" s="60">
        <v>0.8</v>
      </c>
      <c r="F11" s="60">
        <f t="shared" si="0"/>
        <v>1200</v>
      </c>
      <c r="G11" s="61">
        <v>0.11467022493328199</v>
      </c>
      <c r="H11" s="62">
        <f t="shared" si="1"/>
        <v>172.00533739992298</v>
      </c>
      <c r="I11" s="63">
        <v>1.1256118947769701E-3</v>
      </c>
    </row>
    <row r="12" spans="1:9" x14ac:dyDescent="0.25">
      <c r="A12" s="9" t="s">
        <v>55</v>
      </c>
      <c r="B12" s="10" t="s">
        <v>56</v>
      </c>
      <c r="C12" s="14"/>
      <c r="D12" s="59">
        <v>1500</v>
      </c>
      <c r="E12" s="60">
        <v>0.8</v>
      </c>
      <c r="F12" s="60">
        <f t="shared" si="0"/>
        <v>1200</v>
      </c>
      <c r="G12" s="61">
        <v>0.11467022493328199</v>
      </c>
      <c r="H12" s="62">
        <f t="shared" si="1"/>
        <v>172.00533739992298</v>
      </c>
      <c r="I12" s="63">
        <v>1.1256118947769701E-3</v>
      </c>
    </row>
    <row r="13" spans="1:9" x14ac:dyDescent="0.25">
      <c r="A13" s="9" t="s">
        <v>57</v>
      </c>
      <c r="B13" s="10" t="s">
        <v>58</v>
      </c>
      <c r="C13" s="14"/>
      <c r="D13" s="59">
        <v>500</v>
      </c>
      <c r="E13" s="60">
        <v>0.8</v>
      </c>
      <c r="F13" s="60">
        <f t="shared" si="0"/>
        <v>400</v>
      </c>
      <c r="G13" s="61">
        <v>0.11467022493328199</v>
      </c>
      <c r="H13" s="62">
        <f t="shared" si="1"/>
        <v>57.335112466641</v>
      </c>
      <c r="I13" s="63">
        <v>1.1256118947769701E-3</v>
      </c>
    </row>
    <row r="14" spans="1:9" x14ac:dyDescent="0.25">
      <c r="A14" s="17" t="s">
        <v>59</v>
      </c>
      <c r="B14" s="18" t="s">
        <v>60</v>
      </c>
      <c r="C14" s="14"/>
      <c r="D14" s="59">
        <v>500</v>
      </c>
      <c r="E14" s="60">
        <v>0.8</v>
      </c>
      <c r="F14" s="60">
        <f t="shared" si="0"/>
        <v>400</v>
      </c>
      <c r="G14" s="61">
        <v>0.11467022493328199</v>
      </c>
      <c r="H14" s="62">
        <f t="shared" si="1"/>
        <v>57.335112466641</v>
      </c>
      <c r="I14" s="63">
        <v>1.1256118947769701E-3</v>
      </c>
    </row>
    <row r="15" spans="1:9" x14ac:dyDescent="0.25">
      <c r="A15" s="12" t="s">
        <v>61</v>
      </c>
      <c r="B15" s="13" t="s">
        <v>62</v>
      </c>
      <c r="C15" s="14"/>
      <c r="D15" s="59">
        <v>5000</v>
      </c>
      <c r="E15" s="60">
        <v>6.6000000000000003E-2</v>
      </c>
      <c r="F15" s="60">
        <f t="shared" si="0"/>
        <v>330</v>
      </c>
      <c r="G15" s="61">
        <v>7.0700762039437497E-3</v>
      </c>
      <c r="H15" s="62">
        <f t="shared" si="1"/>
        <v>35.350381019718746</v>
      </c>
      <c r="I15" s="64">
        <v>3.2418493204493698E-5</v>
      </c>
    </row>
    <row r="16" spans="1:9" x14ac:dyDescent="0.25">
      <c r="A16" s="9" t="s">
        <v>63</v>
      </c>
      <c r="B16" s="10" t="s">
        <v>64</v>
      </c>
      <c r="C16" s="14"/>
      <c r="D16" s="59">
        <v>5000</v>
      </c>
      <c r="E16" s="60">
        <v>6.6000000000000003E-2</v>
      </c>
      <c r="F16" s="60">
        <f t="shared" si="0"/>
        <v>330</v>
      </c>
      <c r="G16" s="61">
        <v>7.0700762039437497E-3</v>
      </c>
      <c r="H16" s="62">
        <f t="shared" si="1"/>
        <v>35.350381019718746</v>
      </c>
      <c r="I16" s="64">
        <v>3.2418493204493698E-5</v>
      </c>
    </row>
    <row r="17" spans="1:9" x14ac:dyDescent="0.25">
      <c r="A17" s="14" t="s">
        <v>65</v>
      </c>
      <c r="B17" s="15" t="s">
        <v>66</v>
      </c>
      <c r="C17" s="14"/>
      <c r="D17" s="59">
        <v>2500</v>
      </c>
      <c r="E17" s="60">
        <v>6.6000000000000003E-2</v>
      </c>
      <c r="F17" s="60">
        <f t="shared" si="0"/>
        <v>165</v>
      </c>
      <c r="G17" s="61">
        <v>7.0700762039437497E-3</v>
      </c>
      <c r="H17" s="62">
        <f t="shared" si="1"/>
        <v>17.675190509859373</v>
      </c>
      <c r="I17" s="64">
        <v>3.2418493204493698E-5</v>
      </c>
    </row>
    <row r="18" spans="1:9" x14ac:dyDescent="0.25">
      <c r="A18" s="14" t="s">
        <v>67</v>
      </c>
      <c r="B18" s="15" t="s">
        <v>68</v>
      </c>
      <c r="C18" s="14"/>
      <c r="D18" s="59">
        <v>2500</v>
      </c>
      <c r="E18" s="60">
        <v>6.6000000000000003E-2</v>
      </c>
      <c r="F18" s="60">
        <f t="shared" si="0"/>
        <v>165</v>
      </c>
      <c r="G18" s="61">
        <v>7.0700762039437497E-3</v>
      </c>
      <c r="H18" s="62">
        <f t="shared" si="1"/>
        <v>17.675190509859373</v>
      </c>
      <c r="I18" s="64">
        <v>3.2418493204493698E-5</v>
      </c>
    </row>
    <row r="19" spans="1:9" x14ac:dyDescent="0.25">
      <c r="A19" s="14" t="s">
        <v>69</v>
      </c>
      <c r="B19" s="15" t="s">
        <v>70</v>
      </c>
      <c r="C19" s="14"/>
      <c r="D19" s="59">
        <v>1000</v>
      </c>
      <c r="E19" s="60">
        <v>0.65948400000000007</v>
      </c>
      <c r="F19" s="60">
        <f t="shared" si="0"/>
        <v>659.48400000000004</v>
      </c>
      <c r="G19" s="61">
        <v>4.20544022906228E-3</v>
      </c>
      <c r="H19" s="62">
        <f t="shared" si="1"/>
        <v>4.2054402290622797</v>
      </c>
      <c r="I19" s="64">
        <v>3.8212837031734702E-5</v>
      </c>
    </row>
    <row r="20" spans="1:9" x14ac:dyDescent="0.25">
      <c r="A20" s="14" t="s">
        <v>71</v>
      </c>
      <c r="B20" s="15" t="s">
        <v>72</v>
      </c>
      <c r="C20" s="14"/>
      <c r="D20" s="59">
        <v>1000</v>
      </c>
      <c r="E20" s="60">
        <v>0.65948400000000007</v>
      </c>
      <c r="F20" s="60">
        <f t="shared" si="0"/>
        <v>659.48400000000004</v>
      </c>
      <c r="G20" s="61">
        <v>4.20544022906228E-3</v>
      </c>
      <c r="H20" s="62">
        <f t="shared" si="1"/>
        <v>4.2054402290622797</v>
      </c>
      <c r="I20" s="64">
        <v>3.8212837031734702E-5</v>
      </c>
    </row>
    <row r="21" spans="1:9" x14ac:dyDescent="0.25">
      <c r="A21" s="14" t="s">
        <v>73</v>
      </c>
      <c r="B21" s="15" t="s">
        <v>74</v>
      </c>
      <c r="C21" s="14"/>
      <c r="D21" s="59">
        <v>1000</v>
      </c>
      <c r="E21" s="60">
        <v>0.65948400000000007</v>
      </c>
      <c r="F21" s="60">
        <f t="shared" si="0"/>
        <v>659.48400000000004</v>
      </c>
      <c r="G21" s="61">
        <v>4.20544022906228E-3</v>
      </c>
      <c r="H21" s="62">
        <f t="shared" si="1"/>
        <v>4.2054402290622797</v>
      </c>
      <c r="I21" s="64">
        <v>3.8212837031734702E-5</v>
      </c>
    </row>
    <row r="22" spans="1:9" x14ac:dyDescent="0.25">
      <c r="A22" s="14" t="s">
        <v>75</v>
      </c>
      <c r="B22" s="15" t="s">
        <v>76</v>
      </c>
      <c r="C22" s="14"/>
      <c r="D22" s="59">
        <v>1000</v>
      </c>
      <c r="E22" s="60">
        <v>0.65948400000000007</v>
      </c>
      <c r="F22" s="60">
        <f t="shared" si="0"/>
        <v>659.48400000000004</v>
      </c>
      <c r="G22" s="61">
        <v>4.20544022906228E-3</v>
      </c>
      <c r="H22" s="62">
        <f t="shared" si="1"/>
        <v>4.2054402290622797</v>
      </c>
      <c r="I22" s="64">
        <v>3.8212837031734702E-5</v>
      </c>
    </row>
    <row r="23" spans="1:9" x14ac:dyDescent="0.25">
      <c r="A23" s="14" t="s">
        <v>77</v>
      </c>
      <c r="B23" s="15" t="s">
        <v>78</v>
      </c>
      <c r="C23" s="14"/>
      <c r="D23" s="59">
        <v>200</v>
      </c>
      <c r="E23" s="60">
        <v>0.42824074074074098</v>
      </c>
      <c r="F23" s="60">
        <f t="shared" si="0"/>
        <v>85.648148148148195</v>
      </c>
      <c r="G23" s="61">
        <v>0.01</v>
      </c>
      <c r="H23" s="62">
        <f t="shared" si="1"/>
        <v>2</v>
      </c>
      <c r="I23" s="63"/>
    </row>
    <row r="24" spans="1:9" x14ac:dyDescent="0.25">
      <c r="A24" s="14" t="s">
        <v>79</v>
      </c>
      <c r="B24" s="15" t="s">
        <v>80</v>
      </c>
      <c r="C24" s="14"/>
      <c r="D24" s="59">
        <v>10</v>
      </c>
      <c r="E24" s="60">
        <v>25</v>
      </c>
      <c r="F24" s="60">
        <f t="shared" si="0"/>
        <v>250</v>
      </c>
      <c r="G24" s="61">
        <v>0.02</v>
      </c>
      <c r="H24" s="62">
        <f t="shared" si="1"/>
        <v>0.2</v>
      </c>
      <c r="I24" s="63">
        <v>5.0000000000000002E-5</v>
      </c>
    </row>
    <row r="25" spans="1:9" x14ac:dyDescent="0.25">
      <c r="A25" s="14" t="s">
        <v>81</v>
      </c>
      <c r="B25" s="15" t="s">
        <v>82</v>
      </c>
      <c r="C25" s="14"/>
      <c r="D25" s="59">
        <v>100</v>
      </c>
      <c r="E25" s="60">
        <v>0.82175925925925897</v>
      </c>
      <c r="F25" s="60">
        <f t="shared" si="0"/>
        <v>82.175925925925895</v>
      </c>
      <c r="G25" s="61">
        <v>0.33</v>
      </c>
      <c r="H25" s="62">
        <f t="shared" si="1"/>
        <v>33</v>
      </c>
      <c r="I25" s="63">
        <v>7.3999999999999999E-4</v>
      </c>
    </row>
    <row r="26" spans="1:9" x14ac:dyDescent="0.25">
      <c r="A26" s="14" t="s">
        <v>83</v>
      </c>
      <c r="B26" s="15" t="s">
        <v>84</v>
      </c>
      <c r="C26" s="14"/>
      <c r="D26" s="59">
        <v>5</v>
      </c>
      <c r="E26" s="60">
        <v>6.1774744027303825</v>
      </c>
      <c r="F26" s="60">
        <f t="shared" si="0"/>
        <v>30.887372013651913</v>
      </c>
      <c r="G26" s="61">
        <v>2</v>
      </c>
      <c r="H26" s="62">
        <f t="shared" si="1"/>
        <v>10</v>
      </c>
      <c r="I26" s="63"/>
    </row>
    <row r="27" spans="1:9" x14ac:dyDescent="0.25">
      <c r="A27" s="14" t="s">
        <v>85</v>
      </c>
      <c r="B27" s="15" t="s">
        <v>86</v>
      </c>
      <c r="C27" s="14"/>
      <c r="D27" s="59">
        <v>5</v>
      </c>
      <c r="E27" s="60">
        <v>30.284414106939703</v>
      </c>
      <c r="F27" s="60">
        <f t="shared" si="0"/>
        <v>151.42207053469852</v>
      </c>
      <c r="G27" s="61">
        <v>2</v>
      </c>
      <c r="H27" s="62">
        <f t="shared" si="1"/>
        <v>10</v>
      </c>
      <c r="I27" s="63"/>
    </row>
    <row r="29" spans="1:9" x14ac:dyDescent="0.25">
      <c r="D29" s="65" t="s">
        <v>109</v>
      </c>
      <c r="E29" s="66"/>
      <c r="F29" s="67">
        <f>SUM(F7:F28)</f>
        <v>12076.125722711418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59"/>
  <sheetViews>
    <sheetView topLeftCell="A140" workbookViewId="0">
      <selection activeCell="C149" sqref="C149"/>
    </sheetView>
  </sheetViews>
  <sheetFormatPr defaultRowHeight="15" x14ac:dyDescent="0.25"/>
  <cols>
    <col min="2" max="2" width="82.7109375" style="177" customWidth="1"/>
  </cols>
  <sheetData>
    <row r="1" spans="2:2" x14ac:dyDescent="0.25">
      <c r="B1" s="175" t="s">
        <v>294</v>
      </c>
    </row>
    <row r="2" spans="2:2" ht="26.25" x14ac:dyDescent="0.25">
      <c r="B2" s="176" t="s">
        <v>302</v>
      </c>
    </row>
    <row r="3" spans="2:2" x14ac:dyDescent="0.25">
      <c r="B3" s="176" t="s">
        <v>250</v>
      </c>
    </row>
    <row r="4" spans="2:2" x14ac:dyDescent="0.25">
      <c r="B4" s="176" t="s">
        <v>251</v>
      </c>
    </row>
    <row r="5" spans="2:2" x14ac:dyDescent="0.25">
      <c r="B5" s="176" t="s">
        <v>252</v>
      </c>
    </row>
    <row r="6" spans="2:2" ht="26.25" x14ac:dyDescent="0.25">
      <c r="B6" s="176" t="s">
        <v>253</v>
      </c>
    </row>
    <row r="7" spans="2:2" x14ac:dyDescent="0.25">
      <c r="B7" s="176" t="s">
        <v>254</v>
      </c>
    </row>
    <row r="8" spans="2:2" x14ac:dyDescent="0.25">
      <c r="B8" s="176" t="s">
        <v>255</v>
      </c>
    </row>
    <row r="9" spans="2:2" ht="51.75" x14ac:dyDescent="0.25">
      <c r="B9" s="176" t="s">
        <v>256</v>
      </c>
    </row>
    <row r="10" spans="2:2" ht="26.25" x14ac:dyDescent="0.25">
      <c r="B10" s="176" t="s">
        <v>257</v>
      </c>
    </row>
    <row r="11" spans="2:2" x14ac:dyDescent="0.25">
      <c r="B11" s="176" t="s">
        <v>258</v>
      </c>
    </row>
    <row r="12" spans="2:2" ht="26.25" x14ac:dyDescent="0.25">
      <c r="B12" s="176" t="s">
        <v>259</v>
      </c>
    </row>
    <row r="13" spans="2:2" x14ac:dyDescent="0.25">
      <c r="B13" s="176" t="s">
        <v>260</v>
      </c>
    </row>
    <row r="14" spans="2:2" ht="26.25" x14ac:dyDescent="0.25">
      <c r="B14" s="176" t="s">
        <v>261</v>
      </c>
    </row>
    <row r="15" spans="2:2" x14ac:dyDescent="0.25">
      <c r="B15" s="176" t="s">
        <v>262</v>
      </c>
    </row>
    <row r="16" spans="2:2" ht="26.25" x14ac:dyDescent="0.25">
      <c r="B16" s="176" t="s">
        <v>263</v>
      </c>
    </row>
    <row r="17" spans="2:2" x14ac:dyDescent="0.25">
      <c r="B17" s="176" t="s">
        <v>264</v>
      </c>
    </row>
    <row r="18" spans="2:2" x14ac:dyDescent="0.25">
      <c r="B18" s="176" t="s">
        <v>265</v>
      </c>
    </row>
    <row r="19" spans="2:2" ht="26.25" x14ac:dyDescent="0.25">
      <c r="B19" s="176" t="s">
        <v>266</v>
      </c>
    </row>
    <row r="20" spans="2:2" ht="26.25" x14ac:dyDescent="0.25">
      <c r="B20" s="176" t="s">
        <v>267</v>
      </c>
    </row>
    <row r="21" spans="2:2" x14ac:dyDescent="0.25">
      <c r="B21" s="176" t="s">
        <v>268</v>
      </c>
    </row>
    <row r="22" spans="2:2" x14ac:dyDescent="0.25">
      <c r="B22" s="176" t="s">
        <v>269</v>
      </c>
    </row>
    <row r="23" spans="2:2" x14ac:dyDescent="0.25">
      <c r="B23" s="176" t="s">
        <v>270</v>
      </c>
    </row>
    <row r="24" spans="2:2" x14ac:dyDescent="0.25">
      <c r="B24" s="176" t="s">
        <v>271</v>
      </c>
    </row>
    <row r="25" spans="2:2" x14ac:dyDescent="0.25">
      <c r="B25" s="176" t="s">
        <v>272</v>
      </c>
    </row>
    <row r="26" spans="2:2" x14ac:dyDescent="0.25">
      <c r="B26" s="176" t="s">
        <v>273</v>
      </c>
    </row>
    <row r="27" spans="2:2" x14ac:dyDescent="0.25">
      <c r="B27" s="176" t="s">
        <v>274</v>
      </c>
    </row>
    <row r="28" spans="2:2" x14ac:dyDescent="0.25">
      <c r="B28" s="176" t="s">
        <v>275</v>
      </c>
    </row>
    <row r="29" spans="2:2" x14ac:dyDescent="0.25">
      <c r="B29" s="176" t="s">
        <v>276</v>
      </c>
    </row>
    <row r="30" spans="2:2" x14ac:dyDescent="0.25">
      <c r="B30" s="176" t="s">
        <v>277</v>
      </c>
    </row>
    <row r="31" spans="2:2" x14ac:dyDescent="0.25">
      <c r="B31" s="176" t="s">
        <v>278</v>
      </c>
    </row>
    <row r="32" spans="2:2" x14ac:dyDescent="0.25">
      <c r="B32" s="176" t="s">
        <v>279</v>
      </c>
    </row>
    <row r="33" spans="2:2" x14ac:dyDescent="0.25">
      <c r="B33" s="176" t="s">
        <v>280</v>
      </c>
    </row>
    <row r="34" spans="2:2" x14ac:dyDescent="0.25">
      <c r="B34" s="176" t="s">
        <v>281</v>
      </c>
    </row>
    <row r="35" spans="2:2" x14ac:dyDescent="0.25">
      <c r="B35" s="176" t="s">
        <v>282</v>
      </c>
    </row>
    <row r="36" spans="2:2" x14ac:dyDescent="0.25">
      <c r="B36" s="176" t="s">
        <v>283</v>
      </c>
    </row>
    <row r="37" spans="2:2" ht="51.75" x14ac:dyDescent="0.25">
      <c r="B37" s="176" t="s">
        <v>284</v>
      </c>
    </row>
    <row r="38" spans="2:2" ht="39" x14ac:dyDescent="0.25">
      <c r="B38" s="176" t="s">
        <v>285</v>
      </c>
    </row>
    <row r="39" spans="2:2" ht="51.75" x14ac:dyDescent="0.25">
      <c r="B39" s="176" t="s">
        <v>286</v>
      </c>
    </row>
    <row r="40" spans="2:2" x14ac:dyDescent="0.25">
      <c r="B40" s="176" t="s">
        <v>287</v>
      </c>
    </row>
    <row r="41" spans="2:2" x14ac:dyDescent="0.25">
      <c r="B41" s="176" t="s">
        <v>288</v>
      </c>
    </row>
    <row r="42" spans="2:2" x14ac:dyDescent="0.25">
      <c r="B42" s="176" t="s">
        <v>289</v>
      </c>
    </row>
    <row r="43" spans="2:2" x14ac:dyDescent="0.25">
      <c r="B43" s="176" t="s">
        <v>290</v>
      </c>
    </row>
    <row r="44" spans="2:2" x14ac:dyDescent="0.25">
      <c r="B44" s="176" t="s">
        <v>291</v>
      </c>
    </row>
    <row r="45" spans="2:2" x14ac:dyDescent="0.25">
      <c r="B45" s="176" t="s">
        <v>292</v>
      </c>
    </row>
    <row r="46" spans="2:2" x14ac:dyDescent="0.25">
      <c r="B46" s="176" t="s">
        <v>293</v>
      </c>
    </row>
    <row r="47" spans="2:2" x14ac:dyDescent="0.25">
      <c r="B47" s="177" t="s">
        <v>295</v>
      </c>
    </row>
    <row r="48" spans="2:2" ht="26.25" x14ac:dyDescent="0.25">
      <c r="B48" s="176" t="s">
        <v>302</v>
      </c>
    </row>
    <row r="49" spans="2:2" x14ac:dyDescent="0.25">
      <c r="B49" s="176" t="s">
        <v>250</v>
      </c>
    </row>
    <row r="50" spans="2:2" x14ac:dyDescent="0.25">
      <c r="B50" s="176" t="s">
        <v>251</v>
      </c>
    </row>
    <row r="51" spans="2:2" x14ac:dyDescent="0.25">
      <c r="B51" s="177" t="s">
        <v>296</v>
      </c>
    </row>
    <row r="52" spans="2:2" x14ac:dyDescent="0.25">
      <c r="B52" s="177" t="s">
        <v>297</v>
      </c>
    </row>
    <row r="53" spans="2:2" ht="26.25" x14ac:dyDescent="0.25">
      <c r="B53" s="176" t="s">
        <v>259</v>
      </c>
    </row>
    <row r="54" spans="2:2" x14ac:dyDescent="0.25">
      <c r="B54" s="176" t="s">
        <v>298</v>
      </c>
    </row>
    <row r="55" spans="2:2" ht="26.25" x14ac:dyDescent="0.25">
      <c r="B55" s="176" t="s">
        <v>261</v>
      </c>
    </row>
    <row r="56" spans="2:2" x14ac:dyDescent="0.25">
      <c r="B56" s="176" t="s">
        <v>262</v>
      </c>
    </row>
    <row r="57" spans="2:2" ht="26.25" x14ac:dyDescent="0.25">
      <c r="B57" s="176" t="s">
        <v>263</v>
      </c>
    </row>
    <row r="58" spans="2:2" x14ac:dyDescent="0.25">
      <c r="B58" s="176" t="s">
        <v>264</v>
      </c>
    </row>
    <row r="59" spans="2:2" x14ac:dyDescent="0.25">
      <c r="B59" s="176" t="s">
        <v>265</v>
      </c>
    </row>
    <row r="60" spans="2:2" ht="26.25" x14ac:dyDescent="0.25">
      <c r="B60" s="176" t="s">
        <v>266</v>
      </c>
    </row>
    <row r="61" spans="2:2" ht="26.25" x14ac:dyDescent="0.25">
      <c r="B61" s="176" t="s">
        <v>267</v>
      </c>
    </row>
    <row r="62" spans="2:2" x14ac:dyDescent="0.25">
      <c r="B62" s="176" t="s">
        <v>268</v>
      </c>
    </row>
    <row r="63" spans="2:2" x14ac:dyDescent="0.25">
      <c r="B63" s="176" t="s">
        <v>269</v>
      </c>
    </row>
    <row r="64" spans="2:2" x14ac:dyDescent="0.25">
      <c r="B64" s="176" t="s">
        <v>270</v>
      </c>
    </row>
    <row r="65" spans="2:2" x14ac:dyDescent="0.25">
      <c r="B65" s="176" t="s">
        <v>271</v>
      </c>
    </row>
    <row r="66" spans="2:2" x14ac:dyDescent="0.25">
      <c r="B66" s="176" t="s">
        <v>272</v>
      </c>
    </row>
    <row r="67" spans="2:2" x14ac:dyDescent="0.25">
      <c r="B67" s="176" t="s">
        <v>273</v>
      </c>
    </row>
    <row r="68" spans="2:2" x14ac:dyDescent="0.25">
      <c r="B68" s="176" t="s">
        <v>299</v>
      </c>
    </row>
    <row r="69" spans="2:2" x14ac:dyDescent="0.25">
      <c r="B69" s="176" t="s">
        <v>278</v>
      </c>
    </row>
    <row r="70" spans="2:2" x14ac:dyDescent="0.25">
      <c r="B70" s="176" t="s">
        <v>279</v>
      </c>
    </row>
    <row r="71" spans="2:2" x14ac:dyDescent="0.25">
      <c r="B71" s="176" t="s">
        <v>280</v>
      </c>
    </row>
    <row r="72" spans="2:2" x14ac:dyDescent="0.25">
      <c r="B72" s="176" t="s">
        <v>281</v>
      </c>
    </row>
    <row r="73" spans="2:2" x14ac:dyDescent="0.25">
      <c r="B73" s="176" t="s">
        <v>282</v>
      </c>
    </row>
    <row r="74" spans="2:2" ht="26.25" x14ac:dyDescent="0.25">
      <c r="B74" s="176" t="s">
        <v>300</v>
      </c>
    </row>
    <row r="75" spans="2:2" ht="51.75" x14ac:dyDescent="0.25">
      <c r="B75" s="176" t="s">
        <v>286</v>
      </c>
    </row>
    <row r="76" spans="2:2" x14ac:dyDescent="0.25">
      <c r="B76" s="178" t="s">
        <v>301</v>
      </c>
    </row>
    <row r="77" spans="2:2" x14ac:dyDescent="0.25">
      <c r="B77" s="176" t="s">
        <v>283</v>
      </c>
    </row>
    <row r="78" spans="2:2" x14ac:dyDescent="0.25">
      <c r="B78" s="176" t="s">
        <v>292</v>
      </c>
    </row>
    <row r="79" spans="2:2" x14ac:dyDescent="0.25">
      <c r="B79" s="179" t="s">
        <v>303</v>
      </c>
    </row>
    <row r="80" spans="2:2" ht="51.75" x14ac:dyDescent="0.25">
      <c r="B80" s="177" t="s">
        <v>304</v>
      </c>
    </row>
    <row r="81" spans="2:2" ht="26.25" x14ac:dyDescent="0.25">
      <c r="B81" s="177" t="s">
        <v>305</v>
      </c>
    </row>
    <row r="82" spans="2:2" ht="51.75" x14ac:dyDescent="0.25">
      <c r="B82" s="177" t="s">
        <v>306</v>
      </c>
    </row>
    <row r="83" spans="2:2" ht="39" x14ac:dyDescent="0.25">
      <c r="B83" s="177" t="s">
        <v>307</v>
      </c>
    </row>
    <row r="84" spans="2:2" ht="26.25" x14ac:dyDescent="0.25">
      <c r="B84" s="176" t="s">
        <v>259</v>
      </c>
    </row>
    <row r="85" spans="2:2" x14ac:dyDescent="0.25">
      <c r="B85" s="176" t="s">
        <v>262</v>
      </c>
    </row>
    <row r="86" spans="2:2" ht="26.25" x14ac:dyDescent="0.25">
      <c r="B86" s="176" t="s">
        <v>263</v>
      </c>
    </row>
    <row r="87" spans="2:2" x14ac:dyDescent="0.25">
      <c r="B87" s="176" t="s">
        <v>264</v>
      </c>
    </row>
    <row r="88" spans="2:2" x14ac:dyDescent="0.25">
      <c r="B88" s="176" t="s">
        <v>265</v>
      </c>
    </row>
    <row r="89" spans="2:2" ht="26.25" x14ac:dyDescent="0.25">
      <c r="B89" s="176" t="s">
        <v>266</v>
      </c>
    </row>
    <row r="90" spans="2:2" ht="26.25" x14ac:dyDescent="0.25">
      <c r="B90" s="176" t="s">
        <v>267</v>
      </c>
    </row>
    <row r="91" spans="2:2" x14ac:dyDescent="0.25">
      <c r="B91" s="176" t="s">
        <v>268</v>
      </c>
    </row>
    <row r="92" spans="2:2" x14ac:dyDescent="0.25">
      <c r="B92" s="176" t="s">
        <v>270</v>
      </c>
    </row>
    <row r="93" spans="2:2" x14ac:dyDescent="0.25">
      <c r="B93" s="176" t="s">
        <v>274</v>
      </c>
    </row>
    <row r="94" spans="2:2" x14ac:dyDescent="0.25">
      <c r="B94" s="176" t="s">
        <v>275</v>
      </c>
    </row>
    <row r="95" spans="2:2" x14ac:dyDescent="0.25">
      <c r="B95" s="176" t="s">
        <v>276</v>
      </c>
    </row>
    <row r="96" spans="2:2" x14ac:dyDescent="0.25">
      <c r="B96" s="176" t="s">
        <v>277</v>
      </c>
    </row>
    <row r="97" spans="2:2" x14ac:dyDescent="0.25">
      <c r="B97" s="176" t="s">
        <v>278</v>
      </c>
    </row>
    <row r="98" spans="2:2" x14ac:dyDescent="0.25">
      <c r="B98" s="176" t="s">
        <v>279</v>
      </c>
    </row>
    <row r="99" spans="2:2" x14ac:dyDescent="0.25">
      <c r="B99" s="176" t="s">
        <v>308</v>
      </c>
    </row>
    <row r="100" spans="2:2" x14ac:dyDescent="0.25">
      <c r="B100" s="176" t="s">
        <v>309</v>
      </c>
    </row>
    <row r="101" spans="2:2" x14ac:dyDescent="0.25">
      <c r="B101" s="176" t="s">
        <v>310</v>
      </c>
    </row>
    <row r="102" spans="2:2" x14ac:dyDescent="0.25">
      <c r="B102" s="175" t="s">
        <v>311</v>
      </c>
    </row>
    <row r="103" spans="2:2" ht="64.5" x14ac:dyDescent="0.25">
      <c r="B103" s="176" t="s">
        <v>312</v>
      </c>
    </row>
    <row r="104" spans="2:2" x14ac:dyDescent="0.25">
      <c r="B104" s="176" t="s">
        <v>313</v>
      </c>
    </row>
    <row r="105" spans="2:2" x14ac:dyDescent="0.25">
      <c r="B105" s="176" t="s">
        <v>314</v>
      </c>
    </row>
    <row r="106" spans="2:2" x14ac:dyDescent="0.25">
      <c r="B106" s="175" t="s">
        <v>315</v>
      </c>
    </row>
    <row r="107" spans="2:2" ht="26.25" x14ac:dyDescent="0.25">
      <c r="B107" s="180" t="s">
        <v>316</v>
      </c>
    </row>
    <row r="108" spans="2:2" ht="26.25" x14ac:dyDescent="0.25">
      <c r="B108" s="180" t="s">
        <v>317</v>
      </c>
    </row>
    <row r="109" spans="2:2" x14ac:dyDescent="0.25">
      <c r="B109" s="180" t="s">
        <v>318</v>
      </c>
    </row>
    <row r="110" spans="2:2" x14ac:dyDescent="0.25">
      <c r="B110" s="180" t="s">
        <v>319</v>
      </c>
    </row>
    <row r="111" spans="2:2" x14ac:dyDescent="0.25">
      <c r="B111" s="180" t="s">
        <v>320</v>
      </c>
    </row>
    <row r="112" spans="2:2" x14ac:dyDescent="0.25">
      <c r="B112" s="180" t="s">
        <v>321</v>
      </c>
    </row>
    <row r="113" spans="2:2" x14ac:dyDescent="0.25">
      <c r="B113" s="180" t="s">
        <v>322</v>
      </c>
    </row>
    <row r="114" spans="2:2" x14ac:dyDescent="0.25">
      <c r="B114" s="180" t="s">
        <v>323</v>
      </c>
    </row>
    <row r="115" spans="2:2" x14ac:dyDescent="0.25">
      <c r="B115" s="180" t="s">
        <v>324</v>
      </c>
    </row>
    <row r="116" spans="2:2" x14ac:dyDescent="0.25">
      <c r="B116" s="180" t="s">
        <v>325</v>
      </c>
    </row>
    <row r="117" spans="2:2" x14ac:dyDescent="0.25">
      <c r="B117" s="180" t="s">
        <v>326</v>
      </c>
    </row>
    <row r="118" spans="2:2" x14ac:dyDescent="0.25">
      <c r="B118" s="180" t="s">
        <v>327</v>
      </c>
    </row>
    <row r="119" spans="2:2" x14ac:dyDescent="0.25">
      <c r="B119" s="180" t="s">
        <v>328</v>
      </c>
    </row>
    <row r="120" spans="2:2" x14ac:dyDescent="0.25">
      <c r="B120" s="180" t="s">
        <v>329</v>
      </c>
    </row>
    <row r="121" spans="2:2" x14ac:dyDescent="0.25">
      <c r="B121" s="181" t="s">
        <v>343</v>
      </c>
    </row>
    <row r="122" spans="2:2" x14ac:dyDescent="0.25">
      <c r="B122" s="169" t="s">
        <v>330</v>
      </c>
    </row>
    <row r="123" spans="2:2" ht="25.5" x14ac:dyDescent="0.25">
      <c r="B123" s="169" t="s">
        <v>331</v>
      </c>
    </row>
    <row r="124" spans="2:2" x14ac:dyDescent="0.25">
      <c r="B124" s="170" t="s">
        <v>332</v>
      </c>
    </row>
    <row r="125" spans="2:2" ht="51" x14ac:dyDescent="0.25">
      <c r="B125" s="171" t="s">
        <v>333</v>
      </c>
    </row>
    <row r="126" spans="2:2" ht="25.5" x14ac:dyDescent="0.25">
      <c r="B126" s="169" t="s">
        <v>334</v>
      </c>
    </row>
    <row r="127" spans="2:2" x14ac:dyDescent="0.25">
      <c r="B127" s="169" t="s">
        <v>335</v>
      </c>
    </row>
    <row r="128" spans="2:2" ht="114.75" x14ac:dyDescent="0.25">
      <c r="B128" s="172" t="s">
        <v>336</v>
      </c>
    </row>
    <row r="129" spans="2:2" x14ac:dyDescent="0.25">
      <c r="B129" s="171" t="s">
        <v>337</v>
      </c>
    </row>
    <row r="130" spans="2:2" x14ac:dyDescent="0.25">
      <c r="B130" s="169" t="s">
        <v>338</v>
      </c>
    </row>
    <row r="131" spans="2:2" x14ac:dyDescent="0.25">
      <c r="B131" s="169" t="s">
        <v>339</v>
      </c>
    </row>
    <row r="132" spans="2:2" ht="25.5" x14ac:dyDescent="0.25">
      <c r="B132" s="173" t="s">
        <v>340</v>
      </c>
    </row>
    <row r="133" spans="2:2" ht="25.5" x14ac:dyDescent="0.25">
      <c r="B133" s="169" t="s">
        <v>341</v>
      </c>
    </row>
    <row r="134" spans="2:2" x14ac:dyDescent="0.25">
      <c r="B134" s="169" t="s">
        <v>342</v>
      </c>
    </row>
    <row r="135" spans="2:2" x14ac:dyDescent="0.25">
      <c r="B135" s="175" t="s">
        <v>354</v>
      </c>
    </row>
    <row r="136" spans="2:2" ht="25.5" x14ac:dyDescent="0.25">
      <c r="B136" s="171" t="s">
        <v>344</v>
      </c>
    </row>
    <row r="137" spans="2:2" ht="25.5" x14ac:dyDescent="0.25">
      <c r="B137" s="171" t="s">
        <v>345</v>
      </c>
    </row>
    <row r="138" spans="2:2" ht="38.25" x14ac:dyDescent="0.25">
      <c r="B138" s="171" t="s">
        <v>346</v>
      </c>
    </row>
    <row r="139" spans="2:2" x14ac:dyDescent="0.25">
      <c r="B139" s="174" t="s">
        <v>347</v>
      </c>
    </row>
    <row r="140" spans="2:2" x14ac:dyDescent="0.25">
      <c r="B140" s="169" t="s">
        <v>348</v>
      </c>
    </row>
    <row r="141" spans="2:2" x14ac:dyDescent="0.25">
      <c r="B141" s="171" t="s">
        <v>349</v>
      </c>
    </row>
    <row r="142" spans="2:2" ht="25.5" x14ac:dyDescent="0.25">
      <c r="B142" s="171" t="s">
        <v>350</v>
      </c>
    </row>
    <row r="143" spans="2:2" ht="25.5" x14ac:dyDescent="0.25">
      <c r="B143" s="174" t="s">
        <v>351</v>
      </c>
    </row>
    <row r="144" spans="2:2" x14ac:dyDescent="0.25">
      <c r="B144" s="169" t="s">
        <v>352</v>
      </c>
    </row>
    <row r="145" spans="2:2" ht="30.75" customHeight="1" x14ac:dyDescent="0.25">
      <c r="B145" s="169" t="s">
        <v>353</v>
      </c>
    </row>
    <row r="146" spans="2:2" x14ac:dyDescent="0.25">
      <c r="B146" s="183" t="s">
        <v>368</v>
      </c>
    </row>
    <row r="147" spans="2:2" x14ac:dyDescent="0.25">
      <c r="B147" s="171" t="s">
        <v>355</v>
      </c>
    </row>
    <row r="148" spans="2:2" x14ac:dyDescent="0.25">
      <c r="B148" s="171" t="s">
        <v>356</v>
      </c>
    </row>
    <row r="149" spans="2:2" x14ac:dyDescent="0.25">
      <c r="B149" s="169" t="s">
        <v>357</v>
      </c>
    </row>
    <row r="150" spans="2:2" x14ac:dyDescent="0.25">
      <c r="B150" s="169" t="s">
        <v>358</v>
      </c>
    </row>
    <row r="151" spans="2:2" x14ac:dyDescent="0.25">
      <c r="B151" s="169" t="s">
        <v>359</v>
      </c>
    </row>
    <row r="152" spans="2:2" x14ac:dyDescent="0.25">
      <c r="B152" s="169" t="s">
        <v>360</v>
      </c>
    </row>
    <row r="153" spans="2:2" x14ac:dyDescent="0.25">
      <c r="B153" s="169" t="s">
        <v>361</v>
      </c>
    </row>
    <row r="154" spans="2:2" x14ac:dyDescent="0.25">
      <c r="B154" s="182" t="s">
        <v>362</v>
      </c>
    </row>
    <row r="155" spans="2:2" x14ac:dyDescent="0.25">
      <c r="B155" s="182" t="s">
        <v>363</v>
      </c>
    </row>
    <row r="156" spans="2:2" x14ac:dyDescent="0.25">
      <c r="B156" s="169" t="s">
        <v>364</v>
      </c>
    </row>
    <row r="157" spans="2:2" x14ac:dyDescent="0.25">
      <c r="B157" s="169" t="s">
        <v>365</v>
      </c>
    </row>
    <row r="158" spans="2:2" x14ac:dyDescent="0.25">
      <c r="B158" s="171" t="s">
        <v>366</v>
      </c>
    </row>
    <row r="159" spans="2:2" x14ac:dyDescent="0.25">
      <c r="B159" s="171" t="s">
        <v>367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Summary Sheet</vt:lpstr>
      <vt:lpstr>Servicecosts</vt:lpstr>
      <vt:lpstr>PPEs</vt:lpstr>
      <vt:lpstr>Lugar - testing</vt:lpstr>
      <vt:lpstr>PPE - reg.labs</vt:lpstr>
      <vt:lpstr>Testing - reg.labs</vt:lpstr>
      <vt:lpstr>Abkhazia - labs</vt:lpstr>
      <vt:lpstr>Abkhazia - PPE</vt:lpstr>
      <vt:lpstr>Hospital equipment</vt:lpstr>
      <vt:lpstr>Equipmentforambulatories</vt:lpstr>
      <vt:lpstr>Equipmentforambulatories!Print_Area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Gvantsa Chanturia</dc:creator>
  <cp:lastModifiedBy>Tamar Gabunia</cp:lastModifiedBy>
  <dcterms:created xsi:type="dcterms:W3CDTF">2020-03-25T15:48:00Z</dcterms:created>
  <dcterms:modified xsi:type="dcterms:W3CDTF">2020-04-21T15:23:35Z</dcterms:modified>
</cp:coreProperties>
</file>